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راهنما" sheetId="1" state="visible" r:id="rId3"/>
    <sheet name="سود سپرده" sheetId="2" state="visible" r:id="rId4"/>
  </sheets>
  <calcPr fullCalcOnLoad="1"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<sst xmlns="http://schemas.openxmlformats.org/spreadsheetml/2006/main" count="37" uniqueCount="35">
  <si>
    <t xml:space="preserve">محاسبهٔ سود سپرده</t>
  </si>
  <si>
    <t xml:space="preserve">سود ماهانهٔ سپرده با برداشت سود، سود روزشمار و سود مرکب با سرمایه‌گذاری دوبارهٔ سود؛ جدول ماه‌به‌ماه تا ۶۰ ماه.</t>
  </si>
  <si>
    <t xml:space="preserve">روش استفاده</t>
  </si>
  <si>
    <t xml:space="preserve">1</t>
  </si>
  <si>
    <t xml:space="preserve">مبلغ سپرده، نرخ سود سالانه و مدت را وارد کنید.</t>
  </si>
  <si>
    <t xml:space="preserve">2</t>
  </si>
  <si>
    <t xml:space="preserve">واریز ماهانه اختیاری است و در پایان هر ماه انجام می‌شود؛ خانهٔ خالی یعنی بدون واریز.</t>
  </si>
  <si>
    <t xml:space="preserve">3</t>
  </si>
  <si>
    <t xml:space="preserve">هر دو روش ساده و مرکب، اصل اولیه و واریزهای یکسان دارند. سود ساده شامل سودِ واریزهاست، اما سودِ سود ندارد. روزشمار فقط برای اصل اولیه و با مبنای ۳۶۵ روز است.</t>
  </si>
  <si>
    <t xml:space="preserve">راهنمای رنگ‌ها</t>
  </si>
  <si>
    <t xml:space="preserve">خانه‌های سبز: ورودی؛ مقدار قابل تغییر</t>
  </si>
  <si>
    <t xml:space="preserve">خانه‌های خاکستری: نتیجه؛ با فرمول و قفل‌شده</t>
  </si>
  <si>
    <t xml:space="preserve">نسخهٔ آنلاین: محاسبهٔ سود سپرده</t>
  </si>
  <si>
    <t xml:space="preserve">آموزش: محاسبهٔ سود سپرده در اکسل</t>
  </si>
  <si>
    <t xml:space="preserve">ابزارهای رایگان دیگر: hrfinance.xyz/tools</t>
  </si>
  <si>
    <t xml:space="preserve">تاریخ‌های شمسی با ارقام فارسی یا انگلیسی و به شکل ۱۴۰۵/۰۸/۰۵ وارد می‌شوند.</t>
  </si>
  <si>
    <t xml:space="preserve">خانه‌های سبز را تغییر دهید.</t>
  </si>
  <si>
    <t xml:space="preserve">مبلغ سپرده</t>
  </si>
  <si>
    <t xml:space="preserve">سود ماهانهٔ اصل اولیه</t>
  </si>
  <si>
    <t xml:space="preserve">نرخ سود سالانه</t>
  </si>
  <si>
    <t xml:space="preserve">جمع سود ساده با واریزها</t>
  </si>
  <si>
    <t xml:space="preserve">مدت (ماه، حداکثر ۶۰)</t>
  </si>
  <si>
    <t xml:space="preserve">سود روزشمار (مبنای ۳۶۵ روز)</t>
  </si>
  <si>
    <t xml:space="preserve">واریز ماهانه (اختیاری)</t>
  </si>
  <si>
    <t xml:space="preserve">مانده با سود مرکب</t>
  </si>
  <si>
    <t xml:space="preserve">تعداد روز (سود روزشمار)</t>
  </si>
  <si>
    <t xml:space="preserve">سود مرکب</t>
  </si>
  <si>
    <t xml:space="preserve">نرخ مؤثر سالانه</t>
  </si>
  <si>
    <t xml:space="preserve">ماه</t>
  </si>
  <si>
    <t xml:space="preserve">ماندهٔ ابتدای ماه</t>
  </si>
  <si>
    <t xml:space="preserve">سود ماه</t>
  </si>
  <si>
    <t xml:space="preserve">واریز</t>
  </si>
  <si>
    <t xml:space="preserve">ماندهٔ پایان ماه</t>
  </si>
  <si>
    <t xml:space="preserve">سود سادهٔ تجمعی</t>
  </si>
  <si>
    <t xml:space="preserve">تهیه‌شده در hrfinance.xyz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</si>
</sst>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;[RED]\-#,##0"/>
    <numFmt numFmtId="166" formatCode="0.00%"/>
    <numFmt numFmtId="167" formatCode="General"/>
  </numFmts>
  <fonts count="13">
    <font>
      <sz val="10"/>
      <name val="Tahoma"/>
      <family val="2"/>
      <charset val="1"/>
    </font>
    <font>
      <sz val="10"/>
      <name val="Tahoma"/>
      <family val="0"/>
    </font>
    <font>
      <sz val="10"/>
      <name val="Tahoma"/>
      <family val="0"/>
    </font>
    <font>
      <sz val="10"/>
      <name val="Tahoma"/>
      <family val="0"/>
    </font>
    <font>
      <b val="true"/>
      <sz val="15"/>
      <color rgb="FF0F2A4A"/>
      <name val="Tahoma"/>
      <family val="2"/>
      <charset val="1"/>
    </font>
    <font>
      <sz val="10"/>
      <name val="Tahoma"/>
      <family val="2"/>
      <charset val="1"/>
    </font>
    <font>
      <b val="true"/>
      <sz val="10"/>
      <name val="Tahoma"/>
      <family val="2"/>
      <charset val="1"/>
    </font>
    <font>
      <b val="true"/>
      <sz val="10"/>
      <name val="Tahoma"/>
      <family val="0"/>
      <charset val="1"/>
    </font>
    <font>
      <u val="single"/>
      <sz val="9"/>
      <color rgb="FF1D6FD1"/>
      <name val="Tahoma"/>
      <family val="2"/>
      <charset val="1"/>
    </font>
    <font>
      <sz val="9"/>
      <color rgb="FF64748B"/>
      <name val="Tahoma"/>
      <family val="2"/>
      <charset val="1"/>
    </font>
    <font>
      <b val="true"/>
      <sz val="11"/>
      <color rgb="FF0F2A4A"/>
      <name val="Tahoma"/>
      <family val="0"/>
      <charset val="1"/>
    </font>
    <font>
      <b val="true"/>
      <sz val="10"/>
      <color rgb="FFFFFFFF"/>
      <name val="Tahoma"/>
      <family val="2"/>
      <charset val="1"/>
    </font>
    <font>
      <sz val="10"/>
      <name val="Tahoma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E6F6EF"/>
        <bgColor rgb="FFEEF2F7"/>
      </patternFill>
    </fill>
    <fill>
      <patternFill patternType="solid">
        <fgColor rgb="FFEEF2F7"/>
        <bgColor rgb="FFE6F6EF"/>
      </patternFill>
    </fill>
    <fill>
      <patternFill patternType="solid">
        <fgColor rgb="FFF8FAFC"/>
        <bgColor rgb="FFFFFFFF"/>
      </patternFill>
    </fill>
    <fill>
      <patternFill patternType="solid">
        <fgColor rgb="FF0F2A4A"/>
        <bgColor rgb="FF33333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5" fillId="3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9" fillId="0" borderId="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6" fillId="4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5" fontId="7" fillId="2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5" fontId="10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7" fillId="2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7" fillId="2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6" fontId="10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2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2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true" applyAlignment="true" applyProtection="false">
      <alignment horizontal="righ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b val="1"/>
        <color rgb="FFB91C1C"/>
      </font>
      <fill>
        <patternFill>
          <bgColor rgb="FFFEE2E2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8FAFC"/>
      <rgbColor rgb="FFE6F6EF"/>
      <rgbColor rgb="FF660066"/>
      <rgbColor rgb="FFFF8080"/>
      <rgbColor rgb="FF1D6FD1"/>
      <rgbColor rgb="FFCBD5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EF2F7"/>
      <rgbColor rgb="FFCCFFCC"/>
      <rgbColor rgb="FFFFFF99"/>
      <rgbColor rgb="FF99CCFF"/>
      <rgbColor rgb="FFFF99CC"/>
      <rgbColor rgb="FFCC99FF"/>
      <rgbColor rgb="FFFEE2E2"/>
      <rgbColor rgb="FF3366FF"/>
      <rgbColor rgb="FF33CCCC"/>
      <rgbColor rgb="FF99CC00"/>
      <rgbColor rgb="FFFFCC00"/>
      <rgbColor rgb="FFFF9900"/>
      <rgbColor rgb="FFFF6600"/>
      <rgbColor rgb="FF64748B"/>
      <rgbColor rgb="FF969696"/>
      <rgbColor rgb="FF0F2A4A"/>
      <rgbColor rgb="FF339966"/>
      <rgbColor rgb="FF003300"/>
      <rgbColor rgb="FF333300"/>
      <rgbColor rgb="FFB91C1C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>
          <a:prstDash val="solid"/>
        </a:ln>
        <a:ln w="25400">
          <a:prstDash val="solid"/>
        </a:ln>
        <a:ln w="381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hrfinance.xyz/tools/deposit-interest/" TargetMode="External"/><Relationship Id="rId2" Type="http://schemas.openxmlformats.org/officeDocument/2006/relationships/hyperlink" Target="https://hrfinance.xyz/blog/deposit-interest-excel/" TargetMode="External"/><Relationship Id="rId3" Type="http://schemas.openxmlformats.org/officeDocument/2006/relationships/hyperlink" Target="https://hrfinance.xyz/tools/" TargetMode="Externa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https://hrfinance.xyz/tools/deposit-interest/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2C08A"/>
    <pageSetUpPr fitToPage="true"/>
  </sheetPr>
  <dimension ref="A1:B17"/>
  <sheetViews>
    <sheetView showFormulas="false" showGridLines="false" showRowColHeaders="true" showZeros="true" rightToLeft="true" tabSelected="false" showOutlineSymbols="true" defaultGridColor="true" view="normal" topLeftCell="A1" colorId="64" zoomScale="110" zoomScaleNormal="11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4"/>
    <col collapsed="false" customWidth="true" hidden="false" outlineLevel="0" max="2" min="2" style="1" width="92"/>
  </cols>
  <sheetData>
    <row r="1" customFormat="false" ht="31.5" hidden="false" customHeight="true" outlineLevel="0" collapsed="false">
      <c r="B1" s="2" t="s">
        <v>0</v>
      </c>
    </row>
    <row r="2" customFormat="false" ht="48" hidden="false" customHeight="true" outlineLevel="0" collapsed="false">
      <c r="B2" s="3" t="s">
        <v>1</v>
      </c>
    </row>
    <row r="4" customFormat="false" ht="15" hidden="false" customHeight="true" outlineLevel="0" collapsed="false">
      <c r="B4" s="4" t="s">
        <v>2</v>
      </c>
    </row>
    <row r="5" customFormat="false" ht="30" hidden="false" customHeight="true" outlineLevel="0" collapsed="false">
      <c r="A5" s="5" t="s">
        <v>3</v>
      </c>
      <c r="B5" s="3" t="s">
        <v>4</v>
      </c>
    </row>
    <row r="6" customFormat="false" ht="43.5" hidden="false" customHeight="true" outlineLevel="0" collapsed="false">
      <c r="A6" s="5" t="s">
        <v>5</v>
      </c>
      <c r="B6" s="3" t="s">
        <v>6</v>
      </c>
    </row>
    <row r="7" customFormat="false" ht="43.5" hidden="false" customHeight="true" outlineLevel="0" collapsed="false">
      <c r="A7" s="5" t="s">
        <v>7</v>
      </c>
      <c r="B7" s="3" t="s">
        <v>8</v>
      </c>
    </row>
    <row r="9" customFormat="false" ht="15" hidden="false" customHeight="true" outlineLevel="0" collapsed="false">
      <c r="B9" s="4" t="s">
        <v>9</v>
      </c>
    </row>
    <row r="10" customFormat="false" ht="15" hidden="false" customHeight="true" outlineLevel="0" collapsed="false">
      <c r="B10" s="6" t="s">
        <v>10</v>
      </c>
    </row>
    <row r="11" customFormat="false" ht="15" hidden="false" customHeight="true" outlineLevel="0" collapsed="false">
      <c r="B11" s="7" t="s">
        <v>11</v>
      </c>
    </row>
    <row r="13" customFormat="false" ht="15" hidden="false" customHeight="true" outlineLevel="0" collapsed="false">
      <c r="B13" s="8" t="s">
        <v>12</v>
      </c>
    </row>
    <row r="14" customFormat="false" ht="15" hidden="false" customHeight="true" outlineLevel="0" collapsed="false">
      <c r="B14" s="8" t="s">
        <v>13</v>
      </c>
    </row>
    <row r="15" customFormat="false" ht="15" hidden="false" customHeight="true" outlineLevel="0" collapsed="false">
      <c r="B15" s="8" t="s">
        <v>14</v>
      </c>
    </row>
    <row r="17" customFormat="false" ht="15" hidden="false" customHeight="true" outlineLevel="0" collapsed="false">
      <c r="B17" s="9" t="s">
        <v>15</v>
      </c>
    </row>
  </sheetData>
  <sheetProtection sheet="true" formatColumns="false" formatRows="false"/>
  <hyperlinks>
    <hyperlink ref="B13" r:id="rId1" display="نسخهٔ آنلاین: محاسبهٔ سود سپرده"/>
    <hyperlink ref="B14" r:id="rId2" display="آموزش: محاسبهٔ سود سپرده در اکسل"/>
    <hyperlink ref="B15" r:id="rId3" display="ابزارهای رایگان دیگر: hrfinance.xyz/tools"/>
  </hyperlinks>
  <printOptions headings="false" gridLines="false" gridLinesSet="true" horizontalCentered="true" verticalCentered="false"/>
  <pageMargins left="0.75" right="0.75" top="1" bottom="1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&amp;C&amp;"Tahoma,Regular"&amp;11 &amp;K000000hrfinance.xyz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F2A4A"/>
    <pageSetUpPr fitToPage="true"/>
  </sheetPr>
  <dimension ref="A1:F75"/>
  <sheetViews>
    <sheetView showFormulas="false" showGridLines="false" showRowColHeaders="true" showZeros="true" rightToLeft="true" tabSelected="true" showOutlineSymbols="true" defaultGridColor="true" view="normal" topLeftCell="A1" colorId="64" zoomScale="110" zoomScaleNormal="110" zoomScalePageLayoutView="100" workbookViewId="0">
      <pane xSplit="0" ySplit="11" topLeftCell="A1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8"/>
    <col collapsed="false" customWidth="true" hidden="false" outlineLevel="0" max="2" min="2" style="1" width="20"/>
    <col collapsed="false" customWidth="true" hidden="false" outlineLevel="0" max="3" min="3" style="1" width="18"/>
    <col collapsed="false" customWidth="true" hidden="false" outlineLevel="0" max="4" min="4" style="1" width="30"/>
    <col collapsed="false" customWidth="true" hidden="false" outlineLevel="0" max="5" min="5" style="1" width="26"/>
    <col collapsed="false" customWidth="true" hidden="false" outlineLevel="0" max="6" min="6" style="1" width="20"/>
  </cols>
  <sheetData>
    <row r="1" customFormat="false" ht="30" hidden="false" customHeight="true" outlineLevel="0" collapsed="false">
      <c r="A1" s="10" t="s">
        <v>0</v>
      </c>
      <c r="B1" s="10"/>
      <c r="C1" s="10"/>
      <c r="D1" s="10"/>
      <c r="E1" s="10"/>
      <c r="F1" s="10"/>
    </row>
    <row r="2" customFormat="false" ht="15" hidden="false" customHeight="true" outlineLevel="0" collapsed="false">
      <c r="A2" s="11" t="s">
        <v>16</v>
      </c>
      <c r="B2" s="11"/>
      <c r="C2" s="11"/>
      <c r="D2" s="11"/>
      <c r="E2" s="11"/>
      <c r="F2" s="11"/>
    </row>
    <row r="4" customFormat="false" ht="30" hidden="false" customHeight="true" outlineLevel="0" collapsed="false">
      <c r="A4" s="12" t="s">
        <v>17</v>
      </c>
      <c r="B4" s="12"/>
      <c r="C4" s="13" t="n">
        <v>1000000000</v>
      </c>
      <c r="D4" s="12" t="s">
        <v>18</v>
      </c>
      <c r="E4" s="14" t="n">
        <f aca="false">IF(NOT(IF(ISNUMBER(C4),AND(C4&gt;=0,C4&lt;=999999999999999,C4=INT(C4)),FALSE())),"مبلغ سپرده نامعتبر",IF(NOT(AND(ISNUMBER(C5),C5&gt;=0)),"نرخ سود نامعتبر",ROUND(C4*C5/12,0)))</f>
        <v>16666667</v>
      </c>
    </row>
    <row r="5" customFormat="false" ht="30" hidden="false" customHeight="true" outlineLevel="0" collapsed="false">
      <c r="A5" s="12" t="s">
        <v>19</v>
      </c>
      <c r="B5" s="12"/>
      <c r="C5" s="15" t="n">
        <v>0.2</v>
      </c>
      <c r="D5" s="12" t="s">
        <v>20</v>
      </c>
      <c r="E5" s="14" t="n">
        <f aca="false">IF(NOT(IF(ISNUMBER(C4),AND(C4&gt;=0,C4&lt;=999999999999999,C4=INT(C4)),FALSE())),"مبلغ سپرده نامعتبر",IF(NOT(AND(ISNUMBER(C5),C5&gt;=0)),"نرخ سود نامعتبر",IF(NOT(IF(ISNUMBER(C6),AND(C6&gt;=1,C6&lt;=60,C6=INT(C6)),FALSE())),"مدت نامعتبر",IF(NOT(IF(LEN(C7&amp;"")=0,TRUE(),IF(ISNUMBER(C7),AND(C7&gt;=0,C7&lt;=999999999999999,C7=INT(C7)),FALSE()))),"واریز ماهانه نامعتبر",ROUND(C4*C5*C6/12+IF(LEN(C7&amp;"")=0,0,C7)*C5*C6*(C6-1)/24,0)))))</f>
        <v>200000000</v>
      </c>
    </row>
    <row r="6" customFormat="false" ht="30" hidden="false" customHeight="true" outlineLevel="0" collapsed="false">
      <c r="A6" s="12" t="s">
        <v>21</v>
      </c>
      <c r="B6" s="12"/>
      <c r="C6" s="16" t="n">
        <v>12</v>
      </c>
      <c r="D6" s="12" t="s">
        <v>22</v>
      </c>
      <c r="E6" s="14" t="n">
        <f aca="false">IF(NOT(IF(ISNUMBER(C4),AND(C4&gt;=0,C4&lt;=999999999999999,C4=INT(C4)),FALSE())),"مبلغ سپرده نامعتبر",IF(NOT(AND(ISNUMBER(C5),C5&gt;=0)),"نرخ سود نامعتبر",IF(NOT(IF(ISNUMBER(C8),AND(C8&gt;=0,C8=INT(C8)),FALSE())),"تعداد روز نامعتبر",ROUND(C4*C5*C8/365,0))))</f>
        <v>16986301</v>
      </c>
    </row>
    <row r="7" customFormat="false" ht="30" hidden="false" customHeight="true" outlineLevel="0" collapsed="false">
      <c r="A7" s="12" t="s">
        <v>23</v>
      </c>
      <c r="B7" s="12"/>
      <c r="C7" s="13" t="n">
        <v>0</v>
      </c>
      <c r="D7" s="12" t="s">
        <v>24</v>
      </c>
      <c r="E7" s="14" t="n">
        <f aca="false">IF(NOT(IF(ISNUMBER(C4),AND(C4&gt;=0,C4&lt;=999999999999999,C4=INT(C4)),FALSE())),"مبلغ سپرده نامعتبر",IF(NOT(AND(ISNUMBER(C5),C5&gt;=0)),"نرخ سود نامعتبر",IF(NOT(IF(ISNUMBER(C6),AND(C6&gt;=1,C6&lt;=60,C6=INT(C6)),FALSE())),"مدت نامعتبر",IF(NOT(IF(LEN(C7&amp;"")=0,TRUE(),IF(ISNUMBER(C7),AND(C7&gt;=0,C7&lt;=999999999999999,C7=INT(C7)),FALSE()))),"واریز ماهانه نامعتبر",ROUND(FV(C5/12,C6,-IF(LEN(C7&amp;"")=0,0,C7),-C4),0)))))</f>
        <v>1219391085</v>
      </c>
    </row>
    <row r="8" customFormat="false" ht="30" hidden="false" customHeight="true" outlineLevel="0" collapsed="false">
      <c r="A8" s="12" t="s">
        <v>25</v>
      </c>
      <c r="B8" s="12"/>
      <c r="C8" s="16" t="n">
        <v>31</v>
      </c>
      <c r="D8" s="12" t="s">
        <v>26</v>
      </c>
      <c r="E8" s="14" t="n">
        <f aca="false">IF(ISNUMBER(E7),E7-C4-IF(LEN(C7&amp;"")=0,0,C7)*C6,E7)</f>
        <v>219391085</v>
      </c>
    </row>
    <row r="9" customFormat="false" ht="30" hidden="false" customHeight="true" outlineLevel="0" collapsed="false">
      <c r="D9" s="12" t="s">
        <v>27</v>
      </c>
      <c r="E9" s="17" t="n">
        <f aca="false">IF(AND(ISNUMBER(C5),C5&gt;=0),(1+C5/12)^12-1,"نرخ سود نامعتبر")</f>
        <v>0.219391084905232</v>
      </c>
    </row>
    <row r="11" customFormat="false" ht="30" hidden="false" customHeight="true" outlineLevel="0" collapsed="false">
      <c r="A11" s="18" t="s">
        <v>28</v>
      </c>
      <c r="B11" s="18" t="s">
        <v>29</v>
      </c>
      <c r="C11" s="18" t="s">
        <v>30</v>
      </c>
      <c r="D11" s="18" t="s">
        <v>31</v>
      </c>
      <c r="E11" s="18" t="s">
        <v>32</v>
      </c>
      <c r="F11" s="18" t="s">
        <v>33</v>
      </c>
    </row>
    <row r="12" customFormat="false" ht="15" hidden="false" customHeight="true" outlineLevel="0" collapsed="false">
      <c r="A12" s="19" t="n">
        <f aca="false">IF(AND(IF(ISNUMBER(C4),AND(C4&gt;=0,C4&lt;=999999999999999,C4=INT(C4)),FALSE()),AND(ISNUMBER(C5),C5&gt;=0),IF(ISNUMBER(C6),AND(C6&gt;=1,C6&lt;=60,C6=INT(C6)),FALSE()),IF(LEN(C7&amp;"")=0,TRUE(),IF(ISNUMBER(C7),AND(C7&gt;=0,C7&lt;=999999999999999,C7=INT(C7)),FALSE()))),IF(1&lt;=$C$6,1,""),"")</f>
        <v>1</v>
      </c>
      <c r="B12" s="20" t="n">
        <f aca="false">IF(A12="","",$C$4)</f>
        <v>1000000000</v>
      </c>
      <c r="C12" s="20" t="n">
        <f aca="false">IF(A12="","",B12*$C$5/12)</f>
        <v>16666666.6666667</v>
      </c>
      <c r="D12" s="20" t="n">
        <f aca="false">IF(LEN(A12&amp;"")=0,"",IF(LEN($C$7&amp;"")=0,0,$C$7))</f>
        <v>0</v>
      </c>
      <c r="E12" s="20" t="n">
        <f aca="false">IF(A12="","",B12+C12+D12)</f>
        <v>1016666666.66667</v>
      </c>
      <c r="F12" s="20" t="n">
        <f aca="false">IF(LEN(A12&amp;"")=0,"",ROUND($C$4*$C$5*A12/12+IF(LEN($C$7&amp;"")=0,0,$C$7)*$C$5*A12*(A12-1)/24,0))</f>
        <v>16666667</v>
      </c>
    </row>
    <row r="13" customFormat="false" ht="15" hidden="false" customHeight="true" outlineLevel="0" collapsed="false">
      <c r="A13" s="21" t="n">
        <f aca="false">IF(AND(IF(ISNUMBER(C4),AND(C4&gt;=0,C4&lt;=999999999999999,C4=INT(C4)),FALSE()),AND(ISNUMBER(C5),C5&gt;=0),IF(ISNUMBER(C6),AND(C6&gt;=1,C6&lt;=60,C6=INT(C6)),FALSE()),IF(LEN(C7&amp;"")=0,TRUE(),IF(ISNUMBER(C7),AND(C7&gt;=0,C7&lt;=999999999999999,C7=INT(C7)),FALSE()))),IF(2&lt;=$C$6,2,""),"")</f>
        <v>2</v>
      </c>
      <c r="B13" s="22" t="n">
        <f aca="false">IF(A13="","",E12)</f>
        <v>1016666666.66667</v>
      </c>
      <c r="C13" s="22" t="n">
        <f aca="false">IF(A13="","",B13*$C$5/12)</f>
        <v>16944444.4444444</v>
      </c>
      <c r="D13" s="22" t="n">
        <f aca="false">IF(LEN(A13&amp;"")=0,"",IF(LEN($C$7&amp;"")=0,0,$C$7))</f>
        <v>0</v>
      </c>
      <c r="E13" s="22" t="n">
        <f aca="false">IF(A13="","",B13+C13+D13)</f>
        <v>1033611111.11111</v>
      </c>
      <c r="F13" s="22" t="n">
        <f aca="false">IF(LEN(A13&amp;"")=0,"",ROUND($C$4*$C$5*A13/12+IF(LEN($C$7&amp;"")=0,0,$C$7)*$C$5*A13*(A13-1)/24,0))</f>
        <v>33333333</v>
      </c>
    </row>
    <row r="14" customFormat="false" ht="15" hidden="false" customHeight="true" outlineLevel="0" collapsed="false">
      <c r="A14" s="19" t="n">
        <f aca="false">IF(AND(IF(ISNUMBER(C4),AND(C4&gt;=0,C4&lt;=999999999999999,C4=INT(C4)),FALSE()),AND(ISNUMBER(C5),C5&gt;=0),IF(ISNUMBER(C6),AND(C6&gt;=1,C6&lt;=60,C6=INT(C6)),FALSE()),IF(LEN(C7&amp;"")=0,TRUE(),IF(ISNUMBER(C7),AND(C7&gt;=0,C7&lt;=999999999999999,C7=INT(C7)),FALSE()))),IF(3&lt;=$C$6,3,""),"")</f>
        <v>3</v>
      </c>
      <c r="B14" s="20" t="n">
        <f aca="false">IF(A14="","",E13)</f>
        <v>1033611111.11111</v>
      </c>
      <c r="C14" s="20" t="n">
        <f aca="false">IF(A14="","",B14*$C$5/12)</f>
        <v>17226851.8518519</v>
      </c>
      <c r="D14" s="20" t="n">
        <f aca="false">IF(LEN(A14&amp;"")=0,"",IF(LEN($C$7&amp;"")=0,0,$C$7))</f>
        <v>0</v>
      </c>
      <c r="E14" s="20" t="n">
        <f aca="false">IF(A14="","",B14+C14+D14)</f>
        <v>1050837962.96296</v>
      </c>
      <c r="F14" s="20" t="n">
        <f aca="false">IF(LEN(A14&amp;"")=0,"",ROUND($C$4*$C$5*A14/12+IF(LEN($C$7&amp;"")=0,0,$C$7)*$C$5*A14*(A14-1)/24,0))</f>
        <v>50000000</v>
      </c>
    </row>
    <row r="15" customFormat="false" ht="15" hidden="false" customHeight="true" outlineLevel="0" collapsed="false">
      <c r="A15" s="21" t="n">
        <f aca="false">IF(AND(IF(ISNUMBER(C4),AND(C4&gt;=0,C4&lt;=999999999999999,C4=INT(C4)),FALSE()),AND(ISNUMBER(C5),C5&gt;=0),IF(ISNUMBER(C6),AND(C6&gt;=1,C6&lt;=60,C6=INT(C6)),FALSE()),IF(LEN(C7&amp;"")=0,TRUE(),IF(ISNUMBER(C7),AND(C7&gt;=0,C7&lt;=999999999999999,C7=INT(C7)),FALSE()))),IF(4&lt;=$C$6,4,""),"")</f>
        <v>4</v>
      </c>
      <c r="B15" s="22" t="n">
        <f aca="false">IF(A15="","",E14)</f>
        <v>1050837962.96296</v>
      </c>
      <c r="C15" s="22" t="n">
        <f aca="false">IF(A15="","",B15*$C$5/12)</f>
        <v>17513966.0493827</v>
      </c>
      <c r="D15" s="22" t="n">
        <f aca="false">IF(LEN(A15&amp;"")=0,"",IF(LEN($C$7&amp;"")=0,0,$C$7))</f>
        <v>0</v>
      </c>
      <c r="E15" s="22" t="n">
        <f aca="false">IF(A15="","",B15+C15+D15)</f>
        <v>1068351929.01235</v>
      </c>
      <c r="F15" s="22" t="n">
        <f aca="false">IF(LEN(A15&amp;"")=0,"",ROUND($C$4*$C$5*A15/12+IF(LEN($C$7&amp;"")=0,0,$C$7)*$C$5*A15*(A15-1)/24,0))</f>
        <v>66666667</v>
      </c>
    </row>
    <row r="16" customFormat="false" ht="15" hidden="false" customHeight="true" outlineLevel="0" collapsed="false">
      <c r="A16" s="19" t="n">
        <f aca="false">IF(AND(IF(ISNUMBER(C4),AND(C4&gt;=0,C4&lt;=999999999999999,C4=INT(C4)),FALSE()),AND(ISNUMBER(C5),C5&gt;=0),IF(ISNUMBER(C6),AND(C6&gt;=1,C6&lt;=60,C6=INT(C6)),FALSE()),IF(LEN(C7&amp;"")=0,TRUE(),IF(ISNUMBER(C7),AND(C7&gt;=0,C7&lt;=999999999999999,C7=INT(C7)),FALSE()))),IF(5&lt;=$C$6,5,""),"")</f>
        <v>5</v>
      </c>
      <c r="B16" s="20" t="n">
        <f aca="false">IF(A16="","",E15)</f>
        <v>1068351929.01235</v>
      </c>
      <c r="C16" s="20" t="n">
        <f aca="false">IF(A16="","",B16*$C$5/12)</f>
        <v>17805865.4835391</v>
      </c>
      <c r="D16" s="20" t="n">
        <f aca="false">IF(LEN(A16&amp;"")=0,"",IF(LEN($C$7&amp;"")=0,0,$C$7))</f>
        <v>0</v>
      </c>
      <c r="E16" s="20" t="n">
        <f aca="false">IF(A16="","",B16+C16+D16)</f>
        <v>1086157794.49588</v>
      </c>
      <c r="F16" s="20" t="n">
        <f aca="false">IF(LEN(A16&amp;"")=0,"",ROUND($C$4*$C$5*A16/12+IF(LEN($C$7&amp;"")=0,0,$C$7)*$C$5*A16*(A16-1)/24,0))</f>
        <v>83333333</v>
      </c>
    </row>
    <row r="17" customFormat="false" ht="15" hidden="false" customHeight="true" outlineLevel="0" collapsed="false">
      <c r="A17" s="21" t="n">
        <f aca="false">IF(AND(IF(ISNUMBER(C4),AND(C4&gt;=0,C4&lt;=999999999999999,C4=INT(C4)),FALSE()),AND(ISNUMBER(C5),C5&gt;=0),IF(ISNUMBER(C6),AND(C6&gt;=1,C6&lt;=60,C6=INT(C6)),FALSE()),IF(LEN(C7&amp;"")=0,TRUE(),IF(ISNUMBER(C7),AND(C7&gt;=0,C7&lt;=999999999999999,C7=INT(C7)),FALSE()))),IF(6&lt;=$C$6,6,""),"")</f>
        <v>6</v>
      </c>
      <c r="B17" s="22" t="n">
        <f aca="false">IF(A17="","",E16)</f>
        <v>1086157794.49588</v>
      </c>
      <c r="C17" s="22" t="n">
        <f aca="false">IF(A17="","",B17*$C$5/12)</f>
        <v>18102629.9082647</v>
      </c>
      <c r="D17" s="22" t="n">
        <f aca="false">IF(LEN(A17&amp;"")=0,"",IF(LEN($C$7&amp;"")=0,0,$C$7))</f>
        <v>0</v>
      </c>
      <c r="E17" s="22" t="n">
        <f aca="false">IF(A17="","",B17+C17+D17)</f>
        <v>1104260424.40415</v>
      </c>
      <c r="F17" s="22" t="n">
        <f aca="false">IF(LEN(A17&amp;"")=0,"",ROUND($C$4*$C$5*A17/12+IF(LEN($C$7&amp;"")=0,0,$C$7)*$C$5*A17*(A17-1)/24,0))</f>
        <v>100000000</v>
      </c>
    </row>
    <row r="18" customFormat="false" ht="15" hidden="false" customHeight="true" outlineLevel="0" collapsed="false">
      <c r="A18" s="19" t="n">
        <f aca="false">IF(AND(IF(ISNUMBER(C4),AND(C4&gt;=0,C4&lt;=999999999999999,C4=INT(C4)),FALSE()),AND(ISNUMBER(C5),C5&gt;=0),IF(ISNUMBER(C6),AND(C6&gt;=1,C6&lt;=60,C6=INT(C6)),FALSE()),IF(LEN(C7&amp;"")=0,TRUE(),IF(ISNUMBER(C7),AND(C7&gt;=0,C7&lt;=999999999999999,C7=INT(C7)),FALSE()))),IF(7&lt;=$C$6,7,""),"")</f>
        <v>7</v>
      </c>
      <c r="B18" s="20" t="n">
        <f aca="false">IF(A18="","",E17)</f>
        <v>1104260424.40415</v>
      </c>
      <c r="C18" s="20" t="n">
        <f aca="false">IF(A18="","",B18*$C$5/12)</f>
        <v>18404340.4067358</v>
      </c>
      <c r="D18" s="20" t="n">
        <f aca="false">IF(LEN(A18&amp;"")=0,"",IF(LEN($C$7&amp;"")=0,0,$C$7))</f>
        <v>0</v>
      </c>
      <c r="E18" s="20" t="n">
        <f aca="false">IF(A18="","",B18+C18+D18)</f>
        <v>1122664764.81089</v>
      </c>
      <c r="F18" s="20" t="n">
        <f aca="false">IF(LEN(A18&amp;"")=0,"",ROUND($C$4*$C$5*A18/12+IF(LEN($C$7&amp;"")=0,0,$C$7)*$C$5*A18*(A18-1)/24,0))</f>
        <v>116666667</v>
      </c>
    </row>
    <row r="19" customFormat="false" ht="15" hidden="false" customHeight="true" outlineLevel="0" collapsed="false">
      <c r="A19" s="21" t="n">
        <f aca="false">IF(AND(IF(ISNUMBER(C4),AND(C4&gt;=0,C4&lt;=999999999999999,C4=INT(C4)),FALSE()),AND(ISNUMBER(C5),C5&gt;=0),IF(ISNUMBER(C6),AND(C6&gt;=1,C6&lt;=60,C6=INT(C6)),FALSE()),IF(LEN(C7&amp;"")=0,TRUE(),IF(ISNUMBER(C7),AND(C7&gt;=0,C7&lt;=999999999999999,C7=INT(C7)),FALSE()))),IF(8&lt;=$C$6,8,""),"")</f>
        <v>8</v>
      </c>
      <c r="B19" s="22" t="n">
        <f aca="false">IF(A19="","",E18)</f>
        <v>1122664764.81089</v>
      </c>
      <c r="C19" s="22" t="n">
        <f aca="false">IF(A19="","",B19*$C$5/12)</f>
        <v>18711079.4135148</v>
      </c>
      <c r="D19" s="22" t="n">
        <f aca="false">IF(LEN(A19&amp;"")=0,"",IF(LEN($C$7&amp;"")=0,0,$C$7))</f>
        <v>0</v>
      </c>
      <c r="E19" s="22" t="n">
        <f aca="false">IF(A19="","",B19+C19+D19)</f>
        <v>1141375844.2244</v>
      </c>
      <c r="F19" s="22" t="n">
        <f aca="false">IF(LEN(A19&amp;"")=0,"",ROUND($C$4*$C$5*A19/12+IF(LEN($C$7&amp;"")=0,0,$C$7)*$C$5*A19*(A19-1)/24,0))</f>
        <v>133333333</v>
      </c>
    </row>
    <row r="20" customFormat="false" ht="15" hidden="false" customHeight="true" outlineLevel="0" collapsed="false">
      <c r="A20" s="19" t="n">
        <f aca="false">IF(AND(IF(ISNUMBER(C4),AND(C4&gt;=0,C4&lt;=999999999999999,C4=INT(C4)),FALSE()),AND(ISNUMBER(C5),C5&gt;=0),IF(ISNUMBER(C6),AND(C6&gt;=1,C6&lt;=60,C6=INT(C6)),FALSE()),IF(LEN(C7&amp;"")=0,TRUE(),IF(ISNUMBER(C7),AND(C7&gt;=0,C7&lt;=999999999999999,C7=INT(C7)),FALSE()))),IF(9&lt;=$C$6,9,""),"")</f>
        <v>9</v>
      </c>
      <c r="B20" s="20" t="n">
        <f aca="false">IF(A20="","",E19)</f>
        <v>1141375844.2244</v>
      </c>
      <c r="C20" s="20" t="n">
        <f aca="false">IF(A20="","",B20*$C$5/12)</f>
        <v>19022930.7370733</v>
      </c>
      <c r="D20" s="20" t="n">
        <f aca="false">IF(LEN(A20&amp;"")=0,"",IF(LEN($C$7&amp;"")=0,0,$C$7))</f>
        <v>0</v>
      </c>
      <c r="E20" s="20" t="n">
        <f aca="false">IF(A20="","",B20+C20+D20)</f>
        <v>1160398774.96147</v>
      </c>
      <c r="F20" s="20" t="n">
        <f aca="false">IF(LEN(A20&amp;"")=0,"",ROUND($C$4*$C$5*A20/12+IF(LEN($C$7&amp;"")=0,0,$C$7)*$C$5*A20*(A20-1)/24,0))</f>
        <v>150000000</v>
      </c>
    </row>
    <row r="21" customFormat="false" ht="15" hidden="false" customHeight="true" outlineLevel="0" collapsed="false">
      <c r="A21" s="21" t="n">
        <f aca="false">IF(AND(IF(ISNUMBER(C4),AND(C4&gt;=0,C4&lt;=999999999999999,C4=INT(C4)),FALSE()),AND(ISNUMBER(C5),C5&gt;=0),IF(ISNUMBER(C6),AND(C6&gt;=1,C6&lt;=60,C6=INT(C6)),FALSE()),IF(LEN(C7&amp;"")=0,TRUE(),IF(ISNUMBER(C7),AND(C7&gt;=0,C7&lt;=999999999999999,C7=INT(C7)),FALSE()))),IF(10&lt;=$C$6,10,""),"")</f>
        <v>10</v>
      </c>
      <c r="B21" s="22" t="n">
        <f aca="false">IF(A21="","",E20)</f>
        <v>1160398774.96147</v>
      </c>
      <c r="C21" s="22" t="n">
        <f aca="false">IF(A21="","",B21*$C$5/12)</f>
        <v>19339979.5826912</v>
      </c>
      <c r="D21" s="22" t="n">
        <f aca="false">IF(LEN(A21&amp;"")=0,"",IF(LEN($C$7&amp;"")=0,0,$C$7))</f>
        <v>0</v>
      </c>
      <c r="E21" s="22" t="n">
        <f aca="false">IF(A21="","",B21+C21+D21)</f>
        <v>1179738754.54416</v>
      </c>
      <c r="F21" s="22" t="n">
        <f aca="false">IF(LEN(A21&amp;"")=0,"",ROUND($C$4*$C$5*A21/12+IF(LEN($C$7&amp;"")=0,0,$C$7)*$C$5*A21*(A21-1)/24,0))</f>
        <v>166666667</v>
      </c>
    </row>
    <row r="22" customFormat="false" ht="15" hidden="false" customHeight="true" outlineLevel="0" collapsed="false">
      <c r="A22" s="19" t="n">
        <f aca="false">IF(AND(IF(ISNUMBER(C4),AND(C4&gt;=0,C4&lt;=999999999999999,C4=INT(C4)),FALSE()),AND(ISNUMBER(C5),C5&gt;=0),IF(ISNUMBER(C6),AND(C6&gt;=1,C6&lt;=60,C6=INT(C6)),FALSE()),IF(LEN(C7&amp;"")=0,TRUE(),IF(ISNUMBER(C7),AND(C7&gt;=0,C7&lt;=999999999999999,C7=INT(C7)),FALSE()))),IF(11&lt;=$C$6,11,""),"")</f>
        <v>11</v>
      </c>
      <c r="B22" s="20" t="n">
        <f aca="false">IF(A22="","",E21)</f>
        <v>1179738754.54416</v>
      </c>
      <c r="C22" s="20" t="n">
        <f aca="false">IF(A22="","",B22*$C$5/12)</f>
        <v>19662312.5757361</v>
      </c>
      <c r="D22" s="20" t="n">
        <f aca="false">IF(LEN(A22&amp;"")=0,"",IF(LEN($C$7&amp;"")=0,0,$C$7))</f>
        <v>0</v>
      </c>
      <c r="E22" s="20" t="n">
        <f aca="false">IF(A22="","",B22+C22+D22)</f>
        <v>1199401067.1199</v>
      </c>
      <c r="F22" s="20" t="n">
        <f aca="false">IF(LEN(A22&amp;"")=0,"",ROUND($C$4*$C$5*A22/12+IF(LEN($C$7&amp;"")=0,0,$C$7)*$C$5*A22*(A22-1)/24,0))</f>
        <v>183333333</v>
      </c>
    </row>
    <row r="23" customFormat="false" ht="15" hidden="false" customHeight="true" outlineLevel="0" collapsed="false">
      <c r="A23" s="21" t="n">
        <f aca="false">IF(AND(IF(ISNUMBER(C4),AND(C4&gt;=0,C4&lt;=999999999999999,C4=INT(C4)),FALSE()),AND(ISNUMBER(C5),C5&gt;=0),IF(ISNUMBER(C6),AND(C6&gt;=1,C6&lt;=60,C6=INT(C6)),FALSE()),IF(LEN(C7&amp;"")=0,TRUE(),IF(ISNUMBER(C7),AND(C7&gt;=0,C7&lt;=999999999999999,C7=INT(C7)),FALSE()))),IF(12&lt;=$C$6,12,""),"")</f>
        <v>12</v>
      </c>
      <c r="B23" s="22" t="n">
        <f aca="false">IF(A23="","",E22)</f>
        <v>1199401067.1199</v>
      </c>
      <c r="C23" s="22" t="n">
        <f aca="false">IF(A23="","",B23*$C$5/12)</f>
        <v>19990017.7853317</v>
      </c>
      <c r="D23" s="22" t="n">
        <f aca="false">IF(LEN(A23&amp;"")=0,"",IF(LEN($C$7&amp;"")=0,0,$C$7))</f>
        <v>0</v>
      </c>
      <c r="E23" s="22" t="n">
        <f aca="false">IF(A23="","",B23+C23+D23)</f>
        <v>1219391084.90523</v>
      </c>
      <c r="F23" s="22" t="n">
        <f aca="false">IF(LEN(A23&amp;"")=0,"",ROUND($C$4*$C$5*A23/12+IF(LEN($C$7&amp;"")=0,0,$C$7)*$C$5*A23*(A23-1)/24,0))</f>
        <v>200000000</v>
      </c>
    </row>
    <row r="24" customFormat="false" ht="15" hidden="false" customHeight="true" outlineLevel="0" collapsed="false">
      <c r="A24" s="19" t="str">
        <f aca="false">IF(AND(IF(ISNUMBER(C4),AND(C4&gt;=0,C4&lt;=999999999999999,C4=INT(C4)),FALSE()),AND(ISNUMBER(C5),C5&gt;=0),IF(ISNUMBER(C6),AND(C6&gt;=1,C6&lt;=60,C6=INT(C6)),FALSE()),IF(LEN(C7&amp;"")=0,TRUE(),IF(ISNUMBER(C7),AND(C7&gt;=0,C7&lt;=999999999999999,C7=INT(C7)),FALSE()))),IF(13&lt;=$C$6,13,""),"")</f>
        <v/>
      </c>
      <c r="B24" s="20" t="str">
        <f aca="false">IF(A24="","",E23)</f>
        <v/>
      </c>
      <c r="C24" s="20" t="str">
        <f aca="false">IF(A24="","",B24*$C$5/12)</f>
        <v/>
      </c>
      <c r="D24" s="20" t="str">
        <f aca="false">IF(LEN(A24&amp;"")=0,"",IF(LEN($C$7&amp;"")=0,0,$C$7))</f>
        <v/>
      </c>
      <c r="E24" s="20" t="str">
        <f aca="false">IF(A24="","",B24+C24+D24)</f>
        <v/>
      </c>
      <c r="F24" s="20" t="str">
        <f aca="false">IF(LEN(A24&amp;"")=0,"",ROUND($C$4*$C$5*A24/12+IF(LEN($C$7&amp;"")=0,0,$C$7)*$C$5*A24*(A24-1)/24,0))</f>
        <v/>
      </c>
    </row>
    <row r="25" customFormat="false" ht="15" hidden="false" customHeight="true" outlineLevel="0" collapsed="false">
      <c r="A25" s="21" t="str">
        <f aca="false">IF(AND(IF(ISNUMBER(C4),AND(C4&gt;=0,C4&lt;=999999999999999,C4=INT(C4)),FALSE()),AND(ISNUMBER(C5),C5&gt;=0),IF(ISNUMBER(C6),AND(C6&gt;=1,C6&lt;=60,C6=INT(C6)),FALSE()),IF(LEN(C7&amp;"")=0,TRUE(),IF(ISNUMBER(C7),AND(C7&gt;=0,C7&lt;=999999999999999,C7=INT(C7)),FALSE()))),IF(14&lt;=$C$6,14,""),"")</f>
        <v/>
      </c>
      <c r="B25" s="22" t="str">
        <f aca="false">IF(A25="","",E24)</f>
        <v/>
      </c>
      <c r="C25" s="22" t="str">
        <f aca="false">IF(A25="","",B25*$C$5/12)</f>
        <v/>
      </c>
      <c r="D25" s="22" t="str">
        <f aca="false">IF(LEN(A25&amp;"")=0,"",IF(LEN($C$7&amp;"")=0,0,$C$7))</f>
        <v/>
      </c>
      <c r="E25" s="22" t="str">
        <f aca="false">IF(A25="","",B25+C25+D25)</f>
        <v/>
      </c>
      <c r="F25" s="22" t="str">
        <f aca="false">IF(LEN(A25&amp;"")=0,"",ROUND($C$4*$C$5*A25/12+IF(LEN($C$7&amp;"")=0,0,$C$7)*$C$5*A25*(A25-1)/24,0))</f>
        <v/>
      </c>
    </row>
    <row r="26" customFormat="false" ht="15" hidden="false" customHeight="true" outlineLevel="0" collapsed="false">
      <c r="A26" s="19" t="str">
        <f aca="false">IF(AND(IF(ISNUMBER(C4),AND(C4&gt;=0,C4&lt;=999999999999999,C4=INT(C4)),FALSE()),AND(ISNUMBER(C5),C5&gt;=0),IF(ISNUMBER(C6),AND(C6&gt;=1,C6&lt;=60,C6=INT(C6)),FALSE()),IF(LEN(C7&amp;"")=0,TRUE(),IF(ISNUMBER(C7),AND(C7&gt;=0,C7&lt;=999999999999999,C7=INT(C7)),FALSE()))),IF(15&lt;=$C$6,15,""),"")</f>
        <v/>
      </c>
      <c r="B26" s="20" t="str">
        <f aca="false">IF(A26="","",E25)</f>
        <v/>
      </c>
      <c r="C26" s="20" t="str">
        <f aca="false">IF(A26="","",B26*$C$5/12)</f>
        <v/>
      </c>
      <c r="D26" s="20" t="str">
        <f aca="false">IF(LEN(A26&amp;"")=0,"",IF(LEN($C$7&amp;"")=0,0,$C$7))</f>
        <v/>
      </c>
      <c r="E26" s="20" t="str">
        <f aca="false">IF(A26="","",B26+C26+D26)</f>
        <v/>
      </c>
      <c r="F26" s="20" t="str">
        <f aca="false">IF(LEN(A26&amp;"")=0,"",ROUND($C$4*$C$5*A26/12+IF(LEN($C$7&amp;"")=0,0,$C$7)*$C$5*A26*(A26-1)/24,0))</f>
        <v/>
      </c>
    </row>
    <row r="27" customFormat="false" ht="15" hidden="false" customHeight="true" outlineLevel="0" collapsed="false">
      <c r="A27" s="21" t="str">
        <f aca="false">IF(AND(IF(ISNUMBER(C4),AND(C4&gt;=0,C4&lt;=999999999999999,C4=INT(C4)),FALSE()),AND(ISNUMBER(C5),C5&gt;=0),IF(ISNUMBER(C6),AND(C6&gt;=1,C6&lt;=60,C6=INT(C6)),FALSE()),IF(LEN(C7&amp;"")=0,TRUE(),IF(ISNUMBER(C7),AND(C7&gt;=0,C7&lt;=999999999999999,C7=INT(C7)),FALSE()))),IF(16&lt;=$C$6,16,""),"")</f>
        <v/>
      </c>
      <c r="B27" s="22" t="str">
        <f aca="false">IF(A27="","",E26)</f>
        <v/>
      </c>
      <c r="C27" s="22" t="str">
        <f aca="false">IF(A27="","",B27*$C$5/12)</f>
        <v/>
      </c>
      <c r="D27" s="22" t="str">
        <f aca="false">IF(LEN(A27&amp;"")=0,"",IF(LEN($C$7&amp;"")=0,0,$C$7))</f>
        <v/>
      </c>
      <c r="E27" s="22" t="str">
        <f aca="false">IF(A27="","",B27+C27+D27)</f>
        <v/>
      </c>
      <c r="F27" s="22" t="str">
        <f aca="false">IF(LEN(A27&amp;"")=0,"",ROUND($C$4*$C$5*A27/12+IF(LEN($C$7&amp;"")=0,0,$C$7)*$C$5*A27*(A27-1)/24,0))</f>
        <v/>
      </c>
    </row>
    <row r="28" customFormat="false" ht="15" hidden="false" customHeight="true" outlineLevel="0" collapsed="false">
      <c r="A28" s="19" t="str">
        <f aca="false">IF(AND(IF(ISNUMBER(C4),AND(C4&gt;=0,C4&lt;=999999999999999,C4=INT(C4)),FALSE()),AND(ISNUMBER(C5),C5&gt;=0),IF(ISNUMBER(C6),AND(C6&gt;=1,C6&lt;=60,C6=INT(C6)),FALSE()),IF(LEN(C7&amp;"")=0,TRUE(),IF(ISNUMBER(C7),AND(C7&gt;=0,C7&lt;=999999999999999,C7=INT(C7)),FALSE()))),IF(17&lt;=$C$6,17,""),"")</f>
        <v/>
      </c>
      <c r="B28" s="20" t="str">
        <f aca="false">IF(A28="","",E27)</f>
        <v/>
      </c>
      <c r="C28" s="20" t="str">
        <f aca="false">IF(A28="","",B28*$C$5/12)</f>
        <v/>
      </c>
      <c r="D28" s="20" t="str">
        <f aca="false">IF(LEN(A28&amp;"")=0,"",IF(LEN($C$7&amp;"")=0,0,$C$7))</f>
        <v/>
      </c>
      <c r="E28" s="20" t="str">
        <f aca="false">IF(A28="","",B28+C28+D28)</f>
        <v/>
      </c>
      <c r="F28" s="20" t="str">
        <f aca="false">IF(LEN(A28&amp;"")=0,"",ROUND($C$4*$C$5*A28/12+IF(LEN($C$7&amp;"")=0,0,$C$7)*$C$5*A28*(A28-1)/24,0))</f>
        <v/>
      </c>
    </row>
    <row r="29" customFormat="false" ht="15" hidden="false" customHeight="true" outlineLevel="0" collapsed="false">
      <c r="A29" s="21" t="str">
        <f aca="false">IF(AND(IF(ISNUMBER(C4),AND(C4&gt;=0,C4&lt;=999999999999999,C4=INT(C4)),FALSE()),AND(ISNUMBER(C5),C5&gt;=0),IF(ISNUMBER(C6),AND(C6&gt;=1,C6&lt;=60,C6=INT(C6)),FALSE()),IF(LEN(C7&amp;"")=0,TRUE(),IF(ISNUMBER(C7),AND(C7&gt;=0,C7&lt;=999999999999999,C7=INT(C7)),FALSE()))),IF(18&lt;=$C$6,18,""),"")</f>
        <v/>
      </c>
      <c r="B29" s="22" t="str">
        <f aca="false">IF(A29="","",E28)</f>
        <v/>
      </c>
      <c r="C29" s="22" t="str">
        <f aca="false">IF(A29="","",B29*$C$5/12)</f>
        <v/>
      </c>
      <c r="D29" s="22" t="str">
        <f aca="false">IF(LEN(A29&amp;"")=0,"",IF(LEN($C$7&amp;"")=0,0,$C$7))</f>
        <v/>
      </c>
      <c r="E29" s="22" t="str">
        <f aca="false">IF(A29="","",B29+C29+D29)</f>
        <v/>
      </c>
      <c r="F29" s="22" t="str">
        <f aca="false">IF(LEN(A29&amp;"")=0,"",ROUND($C$4*$C$5*A29/12+IF(LEN($C$7&amp;"")=0,0,$C$7)*$C$5*A29*(A29-1)/24,0))</f>
        <v/>
      </c>
    </row>
    <row r="30" customFormat="false" ht="15" hidden="false" customHeight="true" outlineLevel="0" collapsed="false">
      <c r="A30" s="19" t="str">
        <f aca="false">IF(AND(IF(ISNUMBER(C4),AND(C4&gt;=0,C4&lt;=999999999999999,C4=INT(C4)),FALSE()),AND(ISNUMBER(C5),C5&gt;=0),IF(ISNUMBER(C6),AND(C6&gt;=1,C6&lt;=60,C6=INT(C6)),FALSE()),IF(LEN(C7&amp;"")=0,TRUE(),IF(ISNUMBER(C7),AND(C7&gt;=0,C7&lt;=999999999999999,C7=INT(C7)),FALSE()))),IF(19&lt;=$C$6,19,""),"")</f>
        <v/>
      </c>
      <c r="B30" s="20" t="str">
        <f aca="false">IF(A30="","",E29)</f>
        <v/>
      </c>
      <c r="C30" s="20" t="str">
        <f aca="false">IF(A30="","",B30*$C$5/12)</f>
        <v/>
      </c>
      <c r="D30" s="20" t="str">
        <f aca="false">IF(LEN(A30&amp;"")=0,"",IF(LEN($C$7&amp;"")=0,0,$C$7))</f>
        <v/>
      </c>
      <c r="E30" s="20" t="str">
        <f aca="false">IF(A30="","",B30+C30+D30)</f>
        <v/>
      </c>
      <c r="F30" s="20" t="str">
        <f aca="false">IF(LEN(A30&amp;"")=0,"",ROUND($C$4*$C$5*A30/12+IF(LEN($C$7&amp;"")=0,0,$C$7)*$C$5*A30*(A30-1)/24,0))</f>
        <v/>
      </c>
    </row>
    <row r="31" customFormat="false" ht="15" hidden="false" customHeight="true" outlineLevel="0" collapsed="false">
      <c r="A31" s="21" t="str">
        <f aca="false">IF(AND(IF(ISNUMBER(C4),AND(C4&gt;=0,C4&lt;=999999999999999,C4=INT(C4)),FALSE()),AND(ISNUMBER(C5),C5&gt;=0),IF(ISNUMBER(C6),AND(C6&gt;=1,C6&lt;=60,C6=INT(C6)),FALSE()),IF(LEN(C7&amp;"")=0,TRUE(),IF(ISNUMBER(C7),AND(C7&gt;=0,C7&lt;=999999999999999,C7=INT(C7)),FALSE()))),IF(20&lt;=$C$6,20,""),"")</f>
        <v/>
      </c>
      <c r="B31" s="22" t="str">
        <f aca="false">IF(A31="","",E30)</f>
        <v/>
      </c>
      <c r="C31" s="22" t="str">
        <f aca="false">IF(A31="","",B31*$C$5/12)</f>
        <v/>
      </c>
      <c r="D31" s="22" t="str">
        <f aca="false">IF(LEN(A31&amp;"")=0,"",IF(LEN($C$7&amp;"")=0,0,$C$7))</f>
        <v/>
      </c>
      <c r="E31" s="22" t="str">
        <f aca="false">IF(A31="","",B31+C31+D31)</f>
        <v/>
      </c>
      <c r="F31" s="22" t="str">
        <f aca="false">IF(LEN(A31&amp;"")=0,"",ROUND($C$4*$C$5*A31/12+IF(LEN($C$7&amp;"")=0,0,$C$7)*$C$5*A31*(A31-1)/24,0))</f>
        <v/>
      </c>
    </row>
    <row r="32" customFormat="false" ht="15" hidden="false" customHeight="true" outlineLevel="0" collapsed="false">
      <c r="A32" s="19" t="str">
        <f aca="false">IF(AND(IF(ISNUMBER(C4),AND(C4&gt;=0,C4&lt;=999999999999999,C4=INT(C4)),FALSE()),AND(ISNUMBER(C5),C5&gt;=0),IF(ISNUMBER(C6),AND(C6&gt;=1,C6&lt;=60,C6=INT(C6)),FALSE()),IF(LEN(C7&amp;"")=0,TRUE(),IF(ISNUMBER(C7),AND(C7&gt;=0,C7&lt;=999999999999999,C7=INT(C7)),FALSE()))),IF(21&lt;=$C$6,21,""),"")</f>
        <v/>
      </c>
      <c r="B32" s="20" t="str">
        <f aca="false">IF(A32="","",E31)</f>
        <v/>
      </c>
      <c r="C32" s="20" t="str">
        <f aca="false">IF(A32="","",B32*$C$5/12)</f>
        <v/>
      </c>
      <c r="D32" s="20" t="str">
        <f aca="false">IF(LEN(A32&amp;"")=0,"",IF(LEN($C$7&amp;"")=0,0,$C$7))</f>
        <v/>
      </c>
      <c r="E32" s="20" t="str">
        <f aca="false">IF(A32="","",B32+C32+D32)</f>
        <v/>
      </c>
      <c r="F32" s="20" t="str">
        <f aca="false">IF(LEN(A32&amp;"")=0,"",ROUND($C$4*$C$5*A32/12+IF(LEN($C$7&amp;"")=0,0,$C$7)*$C$5*A32*(A32-1)/24,0))</f>
        <v/>
      </c>
    </row>
    <row r="33" customFormat="false" ht="15" hidden="false" customHeight="true" outlineLevel="0" collapsed="false">
      <c r="A33" s="21" t="str">
        <f aca="false">IF(AND(IF(ISNUMBER(C4),AND(C4&gt;=0,C4&lt;=999999999999999,C4=INT(C4)),FALSE()),AND(ISNUMBER(C5),C5&gt;=0),IF(ISNUMBER(C6),AND(C6&gt;=1,C6&lt;=60,C6=INT(C6)),FALSE()),IF(LEN(C7&amp;"")=0,TRUE(),IF(ISNUMBER(C7),AND(C7&gt;=0,C7&lt;=999999999999999,C7=INT(C7)),FALSE()))),IF(22&lt;=$C$6,22,""),"")</f>
        <v/>
      </c>
      <c r="B33" s="22" t="str">
        <f aca="false">IF(A33="","",E32)</f>
        <v/>
      </c>
      <c r="C33" s="22" t="str">
        <f aca="false">IF(A33="","",B33*$C$5/12)</f>
        <v/>
      </c>
      <c r="D33" s="22" t="str">
        <f aca="false">IF(LEN(A33&amp;"")=0,"",IF(LEN($C$7&amp;"")=0,0,$C$7))</f>
        <v/>
      </c>
      <c r="E33" s="22" t="str">
        <f aca="false">IF(A33="","",B33+C33+D33)</f>
        <v/>
      </c>
      <c r="F33" s="22" t="str">
        <f aca="false">IF(LEN(A33&amp;"")=0,"",ROUND($C$4*$C$5*A33/12+IF(LEN($C$7&amp;"")=0,0,$C$7)*$C$5*A33*(A33-1)/24,0))</f>
        <v/>
      </c>
    </row>
    <row r="34" customFormat="false" ht="15" hidden="false" customHeight="true" outlineLevel="0" collapsed="false">
      <c r="A34" s="19" t="str">
        <f aca="false">IF(AND(IF(ISNUMBER(C4),AND(C4&gt;=0,C4&lt;=999999999999999,C4=INT(C4)),FALSE()),AND(ISNUMBER(C5),C5&gt;=0),IF(ISNUMBER(C6),AND(C6&gt;=1,C6&lt;=60,C6=INT(C6)),FALSE()),IF(LEN(C7&amp;"")=0,TRUE(),IF(ISNUMBER(C7),AND(C7&gt;=0,C7&lt;=999999999999999,C7=INT(C7)),FALSE()))),IF(23&lt;=$C$6,23,""),"")</f>
        <v/>
      </c>
      <c r="B34" s="20" t="str">
        <f aca="false">IF(A34="","",E33)</f>
        <v/>
      </c>
      <c r="C34" s="20" t="str">
        <f aca="false">IF(A34="","",B34*$C$5/12)</f>
        <v/>
      </c>
      <c r="D34" s="20" t="str">
        <f aca="false">IF(LEN(A34&amp;"")=0,"",IF(LEN($C$7&amp;"")=0,0,$C$7))</f>
        <v/>
      </c>
      <c r="E34" s="20" t="str">
        <f aca="false">IF(A34="","",B34+C34+D34)</f>
        <v/>
      </c>
      <c r="F34" s="20" t="str">
        <f aca="false">IF(LEN(A34&amp;"")=0,"",ROUND($C$4*$C$5*A34/12+IF(LEN($C$7&amp;"")=0,0,$C$7)*$C$5*A34*(A34-1)/24,0))</f>
        <v/>
      </c>
    </row>
    <row r="35" customFormat="false" ht="15" hidden="false" customHeight="true" outlineLevel="0" collapsed="false">
      <c r="A35" s="21" t="str">
        <f aca="false">IF(AND(IF(ISNUMBER(C4),AND(C4&gt;=0,C4&lt;=999999999999999,C4=INT(C4)),FALSE()),AND(ISNUMBER(C5),C5&gt;=0),IF(ISNUMBER(C6),AND(C6&gt;=1,C6&lt;=60,C6=INT(C6)),FALSE()),IF(LEN(C7&amp;"")=0,TRUE(),IF(ISNUMBER(C7),AND(C7&gt;=0,C7&lt;=999999999999999,C7=INT(C7)),FALSE()))),IF(24&lt;=$C$6,24,""),"")</f>
        <v/>
      </c>
      <c r="B35" s="22" t="str">
        <f aca="false">IF(A35="","",E34)</f>
        <v/>
      </c>
      <c r="C35" s="22" t="str">
        <f aca="false">IF(A35="","",B35*$C$5/12)</f>
        <v/>
      </c>
      <c r="D35" s="22" t="str">
        <f aca="false">IF(LEN(A35&amp;"")=0,"",IF(LEN($C$7&amp;"")=0,0,$C$7))</f>
        <v/>
      </c>
      <c r="E35" s="22" t="str">
        <f aca="false">IF(A35="","",B35+C35+D35)</f>
        <v/>
      </c>
      <c r="F35" s="22" t="str">
        <f aca="false">IF(LEN(A35&amp;"")=0,"",ROUND($C$4*$C$5*A35/12+IF(LEN($C$7&amp;"")=0,0,$C$7)*$C$5*A35*(A35-1)/24,0))</f>
        <v/>
      </c>
    </row>
    <row r="36" customFormat="false" ht="15" hidden="false" customHeight="true" outlineLevel="0" collapsed="false">
      <c r="A36" s="19" t="str">
        <f aca="false">IF(AND(IF(ISNUMBER(C4),AND(C4&gt;=0,C4&lt;=999999999999999,C4=INT(C4)),FALSE()),AND(ISNUMBER(C5),C5&gt;=0),IF(ISNUMBER(C6),AND(C6&gt;=1,C6&lt;=60,C6=INT(C6)),FALSE()),IF(LEN(C7&amp;"")=0,TRUE(),IF(ISNUMBER(C7),AND(C7&gt;=0,C7&lt;=999999999999999,C7=INT(C7)),FALSE()))),IF(25&lt;=$C$6,25,""),"")</f>
        <v/>
      </c>
      <c r="B36" s="20" t="str">
        <f aca="false">IF(A36="","",E35)</f>
        <v/>
      </c>
      <c r="C36" s="20" t="str">
        <f aca="false">IF(A36="","",B36*$C$5/12)</f>
        <v/>
      </c>
      <c r="D36" s="20" t="str">
        <f aca="false">IF(LEN(A36&amp;"")=0,"",IF(LEN($C$7&amp;"")=0,0,$C$7))</f>
        <v/>
      </c>
      <c r="E36" s="20" t="str">
        <f aca="false">IF(A36="","",B36+C36+D36)</f>
        <v/>
      </c>
      <c r="F36" s="20" t="str">
        <f aca="false">IF(LEN(A36&amp;"")=0,"",ROUND($C$4*$C$5*A36/12+IF(LEN($C$7&amp;"")=0,0,$C$7)*$C$5*A36*(A36-1)/24,0))</f>
        <v/>
      </c>
    </row>
    <row r="37" customFormat="false" ht="15" hidden="false" customHeight="true" outlineLevel="0" collapsed="false">
      <c r="A37" s="21" t="str">
        <f aca="false">IF(AND(IF(ISNUMBER(C4),AND(C4&gt;=0,C4&lt;=999999999999999,C4=INT(C4)),FALSE()),AND(ISNUMBER(C5),C5&gt;=0),IF(ISNUMBER(C6),AND(C6&gt;=1,C6&lt;=60,C6=INT(C6)),FALSE()),IF(LEN(C7&amp;"")=0,TRUE(),IF(ISNUMBER(C7),AND(C7&gt;=0,C7&lt;=999999999999999,C7=INT(C7)),FALSE()))),IF(26&lt;=$C$6,26,""),"")</f>
        <v/>
      </c>
      <c r="B37" s="22" t="str">
        <f aca="false">IF(A37="","",E36)</f>
        <v/>
      </c>
      <c r="C37" s="22" t="str">
        <f aca="false">IF(A37="","",B37*$C$5/12)</f>
        <v/>
      </c>
      <c r="D37" s="22" t="str">
        <f aca="false">IF(LEN(A37&amp;"")=0,"",IF(LEN($C$7&amp;"")=0,0,$C$7))</f>
        <v/>
      </c>
      <c r="E37" s="22" t="str">
        <f aca="false">IF(A37="","",B37+C37+D37)</f>
        <v/>
      </c>
      <c r="F37" s="22" t="str">
        <f aca="false">IF(LEN(A37&amp;"")=0,"",ROUND($C$4*$C$5*A37/12+IF(LEN($C$7&amp;"")=0,0,$C$7)*$C$5*A37*(A37-1)/24,0))</f>
        <v/>
      </c>
    </row>
    <row r="38" customFormat="false" ht="15" hidden="false" customHeight="true" outlineLevel="0" collapsed="false">
      <c r="A38" s="19" t="str">
        <f aca="false">IF(AND(IF(ISNUMBER(C4),AND(C4&gt;=0,C4&lt;=999999999999999,C4=INT(C4)),FALSE()),AND(ISNUMBER(C5),C5&gt;=0),IF(ISNUMBER(C6),AND(C6&gt;=1,C6&lt;=60,C6=INT(C6)),FALSE()),IF(LEN(C7&amp;"")=0,TRUE(),IF(ISNUMBER(C7),AND(C7&gt;=0,C7&lt;=999999999999999,C7=INT(C7)),FALSE()))),IF(27&lt;=$C$6,27,""),"")</f>
        <v/>
      </c>
      <c r="B38" s="20" t="str">
        <f aca="false">IF(A38="","",E37)</f>
        <v/>
      </c>
      <c r="C38" s="20" t="str">
        <f aca="false">IF(A38="","",B38*$C$5/12)</f>
        <v/>
      </c>
      <c r="D38" s="20" t="str">
        <f aca="false">IF(LEN(A38&amp;"")=0,"",IF(LEN($C$7&amp;"")=0,0,$C$7))</f>
        <v/>
      </c>
      <c r="E38" s="20" t="str">
        <f aca="false">IF(A38="","",B38+C38+D38)</f>
        <v/>
      </c>
      <c r="F38" s="20" t="str">
        <f aca="false">IF(LEN(A38&amp;"")=0,"",ROUND($C$4*$C$5*A38/12+IF(LEN($C$7&amp;"")=0,0,$C$7)*$C$5*A38*(A38-1)/24,0))</f>
        <v/>
      </c>
    </row>
    <row r="39" customFormat="false" ht="15" hidden="false" customHeight="true" outlineLevel="0" collapsed="false">
      <c r="A39" s="21" t="str">
        <f aca="false">IF(AND(IF(ISNUMBER(C4),AND(C4&gt;=0,C4&lt;=999999999999999,C4=INT(C4)),FALSE()),AND(ISNUMBER(C5),C5&gt;=0),IF(ISNUMBER(C6),AND(C6&gt;=1,C6&lt;=60,C6=INT(C6)),FALSE()),IF(LEN(C7&amp;"")=0,TRUE(),IF(ISNUMBER(C7),AND(C7&gt;=0,C7&lt;=999999999999999,C7=INT(C7)),FALSE()))),IF(28&lt;=$C$6,28,""),"")</f>
        <v/>
      </c>
      <c r="B39" s="22" t="str">
        <f aca="false">IF(A39="","",E38)</f>
        <v/>
      </c>
      <c r="C39" s="22" t="str">
        <f aca="false">IF(A39="","",B39*$C$5/12)</f>
        <v/>
      </c>
      <c r="D39" s="22" t="str">
        <f aca="false">IF(LEN(A39&amp;"")=0,"",IF(LEN($C$7&amp;"")=0,0,$C$7))</f>
        <v/>
      </c>
      <c r="E39" s="22" t="str">
        <f aca="false">IF(A39="","",B39+C39+D39)</f>
        <v/>
      </c>
      <c r="F39" s="22" t="str">
        <f aca="false">IF(LEN(A39&amp;"")=0,"",ROUND($C$4*$C$5*A39/12+IF(LEN($C$7&amp;"")=0,0,$C$7)*$C$5*A39*(A39-1)/24,0))</f>
        <v/>
      </c>
    </row>
    <row r="40" customFormat="false" ht="15" hidden="false" customHeight="true" outlineLevel="0" collapsed="false">
      <c r="A40" s="19" t="str">
        <f aca="false">IF(AND(IF(ISNUMBER(C4),AND(C4&gt;=0,C4&lt;=999999999999999,C4=INT(C4)),FALSE()),AND(ISNUMBER(C5),C5&gt;=0),IF(ISNUMBER(C6),AND(C6&gt;=1,C6&lt;=60,C6=INT(C6)),FALSE()),IF(LEN(C7&amp;"")=0,TRUE(),IF(ISNUMBER(C7),AND(C7&gt;=0,C7&lt;=999999999999999,C7=INT(C7)),FALSE()))),IF(29&lt;=$C$6,29,""),"")</f>
        <v/>
      </c>
      <c r="B40" s="20" t="str">
        <f aca="false">IF(A40="","",E39)</f>
        <v/>
      </c>
      <c r="C40" s="20" t="str">
        <f aca="false">IF(A40="","",B40*$C$5/12)</f>
        <v/>
      </c>
      <c r="D40" s="20" t="str">
        <f aca="false">IF(LEN(A40&amp;"")=0,"",IF(LEN($C$7&amp;"")=0,0,$C$7))</f>
        <v/>
      </c>
      <c r="E40" s="20" t="str">
        <f aca="false">IF(A40="","",B40+C40+D40)</f>
        <v/>
      </c>
      <c r="F40" s="20" t="str">
        <f aca="false">IF(LEN(A40&amp;"")=0,"",ROUND($C$4*$C$5*A40/12+IF(LEN($C$7&amp;"")=0,0,$C$7)*$C$5*A40*(A40-1)/24,0))</f>
        <v/>
      </c>
    </row>
    <row r="41" customFormat="false" ht="15" hidden="false" customHeight="true" outlineLevel="0" collapsed="false">
      <c r="A41" s="21" t="str">
        <f aca="false">IF(AND(IF(ISNUMBER(C4),AND(C4&gt;=0,C4&lt;=999999999999999,C4=INT(C4)),FALSE()),AND(ISNUMBER(C5),C5&gt;=0),IF(ISNUMBER(C6),AND(C6&gt;=1,C6&lt;=60,C6=INT(C6)),FALSE()),IF(LEN(C7&amp;"")=0,TRUE(),IF(ISNUMBER(C7),AND(C7&gt;=0,C7&lt;=999999999999999,C7=INT(C7)),FALSE()))),IF(30&lt;=$C$6,30,""),"")</f>
        <v/>
      </c>
      <c r="B41" s="22" t="str">
        <f aca="false">IF(A41="","",E40)</f>
        <v/>
      </c>
      <c r="C41" s="22" t="str">
        <f aca="false">IF(A41="","",B41*$C$5/12)</f>
        <v/>
      </c>
      <c r="D41" s="22" t="str">
        <f aca="false">IF(LEN(A41&amp;"")=0,"",IF(LEN($C$7&amp;"")=0,0,$C$7))</f>
        <v/>
      </c>
      <c r="E41" s="22" t="str">
        <f aca="false">IF(A41="","",B41+C41+D41)</f>
        <v/>
      </c>
      <c r="F41" s="22" t="str">
        <f aca="false">IF(LEN(A41&amp;"")=0,"",ROUND($C$4*$C$5*A41/12+IF(LEN($C$7&amp;"")=0,0,$C$7)*$C$5*A41*(A41-1)/24,0))</f>
        <v/>
      </c>
    </row>
    <row r="42" customFormat="false" ht="15" hidden="false" customHeight="true" outlineLevel="0" collapsed="false">
      <c r="A42" s="19" t="str">
        <f aca="false">IF(AND(IF(ISNUMBER(C4),AND(C4&gt;=0,C4&lt;=999999999999999,C4=INT(C4)),FALSE()),AND(ISNUMBER(C5),C5&gt;=0),IF(ISNUMBER(C6),AND(C6&gt;=1,C6&lt;=60,C6=INT(C6)),FALSE()),IF(LEN(C7&amp;"")=0,TRUE(),IF(ISNUMBER(C7),AND(C7&gt;=0,C7&lt;=999999999999999,C7=INT(C7)),FALSE()))),IF(31&lt;=$C$6,31,""),"")</f>
        <v/>
      </c>
      <c r="B42" s="20" t="str">
        <f aca="false">IF(A42="","",E41)</f>
        <v/>
      </c>
      <c r="C42" s="20" t="str">
        <f aca="false">IF(A42="","",B42*$C$5/12)</f>
        <v/>
      </c>
      <c r="D42" s="20" t="str">
        <f aca="false">IF(LEN(A42&amp;"")=0,"",IF(LEN($C$7&amp;"")=0,0,$C$7))</f>
        <v/>
      </c>
      <c r="E42" s="20" t="str">
        <f aca="false">IF(A42="","",B42+C42+D42)</f>
        <v/>
      </c>
      <c r="F42" s="20" t="str">
        <f aca="false">IF(LEN(A42&amp;"")=0,"",ROUND($C$4*$C$5*A42/12+IF(LEN($C$7&amp;"")=0,0,$C$7)*$C$5*A42*(A42-1)/24,0))</f>
        <v/>
      </c>
    </row>
    <row r="43" customFormat="false" ht="15" hidden="false" customHeight="true" outlineLevel="0" collapsed="false">
      <c r="A43" s="21" t="str">
        <f aca="false">IF(AND(IF(ISNUMBER(C4),AND(C4&gt;=0,C4&lt;=999999999999999,C4=INT(C4)),FALSE()),AND(ISNUMBER(C5),C5&gt;=0),IF(ISNUMBER(C6),AND(C6&gt;=1,C6&lt;=60,C6=INT(C6)),FALSE()),IF(LEN(C7&amp;"")=0,TRUE(),IF(ISNUMBER(C7),AND(C7&gt;=0,C7&lt;=999999999999999,C7=INT(C7)),FALSE()))),IF(32&lt;=$C$6,32,""),"")</f>
        <v/>
      </c>
      <c r="B43" s="22" t="str">
        <f aca="false">IF(A43="","",E42)</f>
        <v/>
      </c>
      <c r="C43" s="22" t="str">
        <f aca="false">IF(A43="","",B43*$C$5/12)</f>
        <v/>
      </c>
      <c r="D43" s="22" t="str">
        <f aca="false">IF(LEN(A43&amp;"")=0,"",IF(LEN($C$7&amp;"")=0,0,$C$7))</f>
        <v/>
      </c>
      <c r="E43" s="22" t="str">
        <f aca="false">IF(A43="","",B43+C43+D43)</f>
        <v/>
      </c>
      <c r="F43" s="22" t="str">
        <f aca="false">IF(LEN(A43&amp;"")=0,"",ROUND($C$4*$C$5*A43/12+IF(LEN($C$7&amp;"")=0,0,$C$7)*$C$5*A43*(A43-1)/24,0))</f>
        <v/>
      </c>
    </row>
    <row r="44" customFormat="false" ht="15" hidden="false" customHeight="true" outlineLevel="0" collapsed="false">
      <c r="A44" s="19" t="str">
        <f aca="false">IF(AND(IF(ISNUMBER(C4),AND(C4&gt;=0,C4&lt;=999999999999999,C4=INT(C4)),FALSE()),AND(ISNUMBER(C5),C5&gt;=0),IF(ISNUMBER(C6),AND(C6&gt;=1,C6&lt;=60,C6=INT(C6)),FALSE()),IF(LEN(C7&amp;"")=0,TRUE(),IF(ISNUMBER(C7),AND(C7&gt;=0,C7&lt;=999999999999999,C7=INT(C7)),FALSE()))),IF(33&lt;=$C$6,33,""),"")</f>
        <v/>
      </c>
      <c r="B44" s="20" t="str">
        <f aca="false">IF(A44="","",E43)</f>
        <v/>
      </c>
      <c r="C44" s="20" t="str">
        <f aca="false">IF(A44="","",B44*$C$5/12)</f>
        <v/>
      </c>
      <c r="D44" s="20" t="str">
        <f aca="false">IF(LEN(A44&amp;"")=0,"",IF(LEN($C$7&amp;"")=0,0,$C$7))</f>
        <v/>
      </c>
      <c r="E44" s="20" t="str">
        <f aca="false">IF(A44="","",B44+C44+D44)</f>
        <v/>
      </c>
      <c r="F44" s="20" t="str">
        <f aca="false">IF(LEN(A44&amp;"")=0,"",ROUND($C$4*$C$5*A44/12+IF(LEN($C$7&amp;"")=0,0,$C$7)*$C$5*A44*(A44-1)/24,0))</f>
        <v/>
      </c>
    </row>
    <row r="45" customFormat="false" ht="15" hidden="false" customHeight="true" outlineLevel="0" collapsed="false">
      <c r="A45" s="21" t="str">
        <f aca="false">IF(AND(IF(ISNUMBER(C4),AND(C4&gt;=0,C4&lt;=999999999999999,C4=INT(C4)),FALSE()),AND(ISNUMBER(C5),C5&gt;=0),IF(ISNUMBER(C6),AND(C6&gt;=1,C6&lt;=60,C6=INT(C6)),FALSE()),IF(LEN(C7&amp;"")=0,TRUE(),IF(ISNUMBER(C7),AND(C7&gt;=0,C7&lt;=999999999999999,C7=INT(C7)),FALSE()))),IF(34&lt;=$C$6,34,""),"")</f>
        <v/>
      </c>
      <c r="B45" s="22" t="str">
        <f aca="false">IF(A45="","",E44)</f>
        <v/>
      </c>
      <c r="C45" s="22" t="str">
        <f aca="false">IF(A45="","",B45*$C$5/12)</f>
        <v/>
      </c>
      <c r="D45" s="22" t="str">
        <f aca="false">IF(LEN(A45&amp;"")=0,"",IF(LEN($C$7&amp;"")=0,0,$C$7))</f>
        <v/>
      </c>
      <c r="E45" s="22" t="str">
        <f aca="false">IF(A45="","",B45+C45+D45)</f>
        <v/>
      </c>
      <c r="F45" s="22" t="str">
        <f aca="false">IF(LEN(A45&amp;"")=0,"",ROUND($C$4*$C$5*A45/12+IF(LEN($C$7&amp;"")=0,0,$C$7)*$C$5*A45*(A45-1)/24,0))</f>
        <v/>
      </c>
    </row>
    <row r="46" customFormat="false" ht="15" hidden="false" customHeight="true" outlineLevel="0" collapsed="false">
      <c r="A46" s="19" t="str">
        <f aca="false">IF(AND(IF(ISNUMBER(C4),AND(C4&gt;=0,C4&lt;=999999999999999,C4=INT(C4)),FALSE()),AND(ISNUMBER(C5),C5&gt;=0),IF(ISNUMBER(C6),AND(C6&gt;=1,C6&lt;=60,C6=INT(C6)),FALSE()),IF(LEN(C7&amp;"")=0,TRUE(),IF(ISNUMBER(C7),AND(C7&gt;=0,C7&lt;=999999999999999,C7=INT(C7)),FALSE()))),IF(35&lt;=$C$6,35,""),"")</f>
        <v/>
      </c>
      <c r="B46" s="20" t="str">
        <f aca="false">IF(A46="","",E45)</f>
        <v/>
      </c>
      <c r="C46" s="20" t="str">
        <f aca="false">IF(A46="","",B46*$C$5/12)</f>
        <v/>
      </c>
      <c r="D46" s="20" t="str">
        <f aca="false">IF(LEN(A46&amp;"")=0,"",IF(LEN($C$7&amp;"")=0,0,$C$7))</f>
        <v/>
      </c>
      <c r="E46" s="20" t="str">
        <f aca="false">IF(A46="","",B46+C46+D46)</f>
        <v/>
      </c>
      <c r="F46" s="20" t="str">
        <f aca="false">IF(LEN(A46&amp;"")=0,"",ROUND($C$4*$C$5*A46/12+IF(LEN($C$7&amp;"")=0,0,$C$7)*$C$5*A46*(A46-1)/24,0))</f>
        <v/>
      </c>
    </row>
    <row r="47" customFormat="false" ht="15" hidden="false" customHeight="true" outlineLevel="0" collapsed="false">
      <c r="A47" s="21" t="str">
        <f aca="false">IF(AND(IF(ISNUMBER(C4),AND(C4&gt;=0,C4&lt;=999999999999999,C4=INT(C4)),FALSE()),AND(ISNUMBER(C5),C5&gt;=0),IF(ISNUMBER(C6),AND(C6&gt;=1,C6&lt;=60,C6=INT(C6)),FALSE()),IF(LEN(C7&amp;"")=0,TRUE(),IF(ISNUMBER(C7),AND(C7&gt;=0,C7&lt;=999999999999999,C7=INT(C7)),FALSE()))),IF(36&lt;=$C$6,36,""),"")</f>
        <v/>
      </c>
      <c r="B47" s="22" t="str">
        <f aca="false">IF(A47="","",E46)</f>
        <v/>
      </c>
      <c r="C47" s="22" t="str">
        <f aca="false">IF(A47="","",B47*$C$5/12)</f>
        <v/>
      </c>
      <c r="D47" s="22" t="str">
        <f aca="false">IF(LEN(A47&amp;"")=0,"",IF(LEN($C$7&amp;"")=0,0,$C$7))</f>
        <v/>
      </c>
      <c r="E47" s="22" t="str">
        <f aca="false">IF(A47="","",B47+C47+D47)</f>
        <v/>
      </c>
      <c r="F47" s="22" t="str">
        <f aca="false">IF(LEN(A47&amp;"")=0,"",ROUND($C$4*$C$5*A47/12+IF(LEN($C$7&amp;"")=0,0,$C$7)*$C$5*A47*(A47-1)/24,0))</f>
        <v/>
      </c>
    </row>
    <row r="48" customFormat="false" ht="15" hidden="false" customHeight="true" outlineLevel="0" collapsed="false">
      <c r="A48" s="19" t="str">
        <f aca="false">IF(AND(IF(ISNUMBER(C4),AND(C4&gt;=0,C4&lt;=999999999999999,C4=INT(C4)),FALSE()),AND(ISNUMBER(C5),C5&gt;=0),IF(ISNUMBER(C6),AND(C6&gt;=1,C6&lt;=60,C6=INT(C6)),FALSE()),IF(LEN(C7&amp;"")=0,TRUE(),IF(ISNUMBER(C7),AND(C7&gt;=0,C7&lt;=999999999999999,C7=INT(C7)),FALSE()))),IF(37&lt;=$C$6,37,""),"")</f>
        <v/>
      </c>
      <c r="B48" s="20" t="str">
        <f aca="false">IF(A48="","",E47)</f>
        <v/>
      </c>
      <c r="C48" s="20" t="str">
        <f aca="false">IF(A48="","",B48*$C$5/12)</f>
        <v/>
      </c>
      <c r="D48" s="20" t="str">
        <f aca="false">IF(LEN(A48&amp;"")=0,"",IF(LEN($C$7&amp;"")=0,0,$C$7))</f>
        <v/>
      </c>
      <c r="E48" s="20" t="str">
        <f aca="false">IF(A48="","",B48+C48+D48)</f>
        <v/>
      </c>
      <c r="F48" s="20" t="str">
        <f aca="false">IF(LEN(A48&amp;"")=0,"",ROUND($C$4*$C$5*A48/12+IF(LEN($C$7&amp;"")=0,0,$C$7)*$C$5*A48*(A48-1)/24,0))</f>
        <v/>
      </c>
    </row>
    <row r="49" customFormat="false" ht="15" hidden="false" customHeight="true" outlineLevel="0" collapsed="false">
      <c r="A49" s="21" t="str">
        <f aca="false">IF(AND(IF(ISNUMBER(C4),AND(C4&gt;=0,C4&lt;=999999999999999,C4=INT(C4)),FALSE()),AND(ISNUMBER(C5),C5&gt;=0),IF(ISNUMBER(C6),AND(C6&gt;=1,C6&lt;=60,C6=INT(C6)),FALSE()),IF(LEN(C7&amp;"")=0,TRUE(),IF(ISNUMBER(C7),AND(C7&gt;=0,C7&lt;=999999999999999,C7=INT(C7)),FALSE()))),IF(38&lt;=$C$6,38,""),"")</f>
        <v/>
      </c>
      <c r="B49" s="22" t="str">
        <f aca="false">IF(A49="","",E48)</f>
        <v/>
      </c>
      <c r="C49" s="22" t="str">
        <f aca="false">IF(A49="","",B49*$C$5/12)</f>
        <v/>
      </c>
      <c r="D49" s="22" t="str">
        <f aca="false">IF(LEN(A49&amp;"")=0,"",IF(LEN($C$7&amp;"")=0,0,$C$7))</f>
        <v/>
      </c>
      <c r="E49" s="22" t="str">
        <f aca="false">IF(A49="","",B49+C49+D49)</f>
        <v/>
      </c>
      <c r="F49" s="22" t="str">
        <f aca="false">IF(LEN(A49&amp;"")=0,"",ROUND($C$4*$C$5*A49/12+IF(LEN($C$7&amp;"")=0,0,$C$7)*$C$5*A49*(A49-1)/24,0))</f>
        <v/>
      </c>
    </row>
    <row r="50" customFormat="false" ht="15" hidden="false" customHeight="true" outlineLevel="0" collapsed="false">
      <c r="A50" s="19" t="str">
        <f aca="false">IF(AND(IF(ISNUMBER(C4),AND(C4&gt;=0,C4&lt;=999999999999999,C4=INT(C4)),FALSE()),AND(ISNUMBER(C5),C5&gt;=0),IF(ISNUMBER(C6),AND(C6&gt;=1,C6&lt;=60,C6=INT(C6)),FALSE()),IF(LEN(C7&amp;"")=0,TRUE(),IF(ISNUMBER(C7),AND(C7&gt;=0,C7&lt;=999999999999999,C7=INT(C7)),FALSE()))),IF(39&lt;=$C$6,39,""),"")</f>
        <v/>
      </c>
      <c r="B50" s="20" t="str">
        <f aca="false">IF(A50="","",E49)</f>
        <v/>
      </c>
      <c r="C50" s="20" t="str">
        <f aca="false">IF(A50="","",B50*$C$5/12)</f>
        <v/>
      </c>
      <c r="D50" s="20" t="str">
        <f aca="false">IF(LEN(A50&amp;"")=0,"",IF(LEN($C$7&amp;"")=0,0,$C$7))</f>
        <v/>
      </c>
      <c r="E50" s="20" t="str">
        <f aca="false">IF(A50="","",B50+C50+D50)</f>
        <v/>
      </c>
      <c r="F50" s="20" t="str">
        <f aca="false">IF(LEN(A50&amp;"")=0,"",ROUND($C$4*$C$5*A50/12+IF(LEN($C$7&amp;"")=0,0,$C$7)*$C$5*A50*(A50-1)/24,0))</f>
        <v/>
      </c>
    </row>
    <row r="51" customFormat="false" ht="15" hidden="false" customHeight="true" outlineLevel="0" collapsed="false">
      <c r="A51" s="21" t="str">
        <f aca="false">IF(AND(IF(ISNUMBER(C4),AND(C4&gt;=0,C4&lt;=999999999999999,C4=INT(C4)),FALSE()),AND(ISNUMBER(C5),C5&gt;=0),IF(ISNUMBER(C6),AND(C6&gt;=1,C6&lt;=60,C6=INT(C6)),FALSE()),IF(LEN(C7&amp;"")=0,TRUE(),IF(ISNUMBER(C7),AND(C7&gt;=0,C7&lt;=999999999999999,C7=INT(C7)),FALSE()))),IF(40&lt;=$C$6,40,""),"")</f>
        <v/>
      </c>
      <c r="B51" s="22" t="str">
        <f aca="false">IF(A51="","",E50)</f>
        <v/>
      </c>
      <c r="C51" s="22" t="str">
        <f aca="false">IF(A51="","",B51*$C$5/12)</f>
        <v/>
      </c>
      <c r="D51" s="22" t="str">
        <f aca="false">IF(LEN(A51&amp;"")=0,"",IF(LEN($C$7&amp;"")=0,0,$C$7))</f>
        <v/>
      </c>
      <c r="E51" s="22" t="str">
        <f aca="false">IF(A51="","",B51+C51+D51)</f>
        <v/>
      </c>
      <c r="F51" s="22" t="str">
        <f aca="false">IF(LEN(A51&amp;"")=0,"",ROUND($C$4*$C$5*A51/12+IF(LEN($C$7&amp;"")=0,0,$C$7)*$C$5*A51*(A51-1)/24,0))</f>
        <v/>
      </c>
    </row>
    <row r="52" customFormat="false" ht="15" hidden="false" customHeight="true" outlineLevel="0" collapsed="false">
      <c r="A52" s="19" t="str">
        <f aca="false">IF(AND(IF(ISNUMBER(C4),AND(C4&gt;=0,C4&lt;=999999999999999,C4=INT(C4)),FALSE()),AND(ISNUMBER(C5),C5&gt;=0),IF(ISNUMBER(C6),AND(C6&gt;=1,C6&lt;=60,C6=INT(C6)),FALSE()),IF(LEN(C7&amp;"")=0,TRUE(),IF(ISNUMBER(C7),AND(C7&gt;=0,C7&lt;=999999999999999,C7=INT(C7)),FALSE()))),IF(41&lt;=$C$6,41,""),"")</f>
        <v/>
      </c>
      <c r="B52" s="20" t="str">
        <f aca="false">IF(A52="","",E51)</f>
        <v/>
      </c>
      <c r="C52" s="20" t="str">
        <f aca="false">IF(A52="","",B52*$C$5/12)</f>
        <v/>
      </c>
      <c r="D52" s="20" t="str">
        <f aca="false">IF(LEN(A52&amp;"")=0,"",IF(LEN($C$7&amp;"")=0,0,$C$7))</f>
        <v/>
      </c>
      <c r="E52" s="20" t="str">
        <f aca="false">IF(A52="","",B52+C52+D52)</f>
        <v/>
      </c>
      <c r="F52" s="20" t="str">
        <f aca="false">IF(LEN(A52&amp;"")=0,"",ROUND($C$4*$C$5*A52/12+IF(LEN($C$7&amp;"")=0,0,$C$7)*$C$5*A52*(A52-1)/24,0))</f>
        <v/>
      </c>
    </row>
    <row r="53" customFormat="false" ht="15" hidden="false" customHeight="true" outlineLevel="0" collapsed="false">
      <c r="A53" s="21" t="str">
        <f aca="false">IF(AND(IF(ISNUMBER(C4),AND(C4&gt;=0,C4&lt;=999999999999999,C4=INT(C4)),FALSE()),AND(ISNUMBER(C5),C5&gt;=0),IF(ISNUMBER(C6),AND(C6&gt;=1,C6&lt;=60,C6=INT(C6)),FALSE()),IF(LEN(C7&amp;"")=0,TRUE(),IF(ISNUMBER(C7),AND(C7&gt;=0,C7&lt;=999999999999999,C7=INT(C7)),FALSE()))),IF(42&lt;=$C$6,42,""),"")</f>
        <v/>
      </c>
      <c r="B53" s="22" t="str">
        <f aca="false">IF(A53="","",E52)</f>
        <v/>
      </c>
      <c r="C53" s="22" t="str">
        <f aca="false">IF(A53="","",B53*$C$5/12)</f>
        <v/>
      </c>
      <c r="D53" s="22" t="str">
        <f aca="false">IF(LEN(A53&amp;"")=0,"",IF(LEN($C$7&amp;"")=0,0,$C$7))</f>
        <v/>
      </c>
      <c r="E53" s="22" t="str">
        <f aca="false">IF(A53="","",B53+C53+D53)</f>
        <v/>
      </c>
      <c r="F53" s="22" t="str">
        <f aca="false">IF(LEN(A53&amp;"")=0,"",ROUND($C$4*$C$5*A53/12+IF(LEN($C$7&amp;"")=0,0,$C$7)*$C$5*A53*(A53-1)/24,0))</f>
        <v/>
      </c>
    </row>
    <row r="54" customFormat="false" ht="15" hidden="false" customHeight="true" outlineLevel="0" collapsed="false">
      <c r="A54" s="19" t="str">
        <f aca="false">IF(AND(IF(ISNUMBER(C4),AND(C4&gt;=0,C4&lt;=999999999999999,C4=INT(C4)),FALSE()),AND(ISNUMBER(C5),C5&gt;=0),IF(ISNUMBER(C6),AND(C6&gt;=1,C6&lt;=60,C6=INT(C6)),FALSE()),IF(LEN(C7&amp;"")=0,TRUE(),IF(ISNUMBER(C7),AND(C7&gt;=0,C7&lt;=999999999999999,C7=INT(C7)),FALSE()))),IF(43&lt;=$C$6,43,""),"")</f>
        <v/>
      </c>
      <c r="B54" s="20" t="str">
        <f aca="false">IF(A54="","",E53)</f>
        <v/>
      </c>
      <c r="C54" s="20" t="str">
        <f aca="false">IF(A54="","",B54*$C$5/12)</f>
        <v/>
      </c>
      <c r="D54" s="20" t="str">
        <f aca="false">IF(LEN(A54&amp;"")=0,"",IF(LEN($C$7&amp;"")=0,0,$C$7))</f>
        <v/>
      </c>
      <c r="E54" s="20" t="str">
        <f aca="false">IF(A54="","",B54+C54+D54)</f>
        <v/>
      </c>
      <c r="F54" s="20" t="str">
        <f aca="false">IF(LEN(A54&amp;"")=0,"",ROUND($C$4*$C$5*A54/12+IF(LEN($C$7&amp;"")=0,0,$C$7)*$C$5*A54*(A54-1)/24,0))</f>
        <v/>
      </c>
    </row>
    <row r="55" customFormat="false" ht="15" hidden="false" customHeight="true" outlineLevel="0" collapsed="false">
      <c r="A55" s="21" t="str">
        <f aca="false">IF(AND(IF(ISNUMBER(C4),AND(C4&gt;=0,C4&lt;=999999999999999,C4=INT(C4)),FALSE()),AND(ISNUMBER(C5),C5&gt;=0),IF(ISNUMBER(C6),AND(C6&gt;=1,C6&lt;=60,C6=INT(C6)),FALSE()),IF(LEN(C7&amp;"")=0,TRUE(),IF(ISNUMBER(C7),AND(C7&gt;=0,C7&lt;=999999999999999,C7=INT(C7)),FALSE()))),IF(44&lt;=$C$6,44,""),"")</f>
        <v/>
      </c>
      <c r="B55" s="22" t="str">
        <f aca="false">IF(A55="","",E54)</f>
        <v/>
      </c>
      <c r="C55" s="22" t="str">
        <f aca="false">IF(A55="","",B55*$C$5/12)</f>
        <v/>
      </c>
      <c r="D55" s="22" t="str">
        <f aca="false">IF(LEN(A55&amp;"")=0,"",IF(LEN($C$7&amp;"")=0,0,$C$7))</f>
        <v/>
      </c>
      <c r="E55" s="22" t="str">
        <f aca="false">IF(A55="","",B55+C55+D55)</f>
        <v/>
      </c>
      <c r="F55" s="22" t="str">
        <f aca="false">IF(LEN(A55&amp;"")=0,"",ROUND($C$4*$C$5*A55/12+IF(LEN($C$7&amp;"")=0,0,$C$7)*$C$5*A55*(A55-1)/24,0))</f>
        <v/>
      </c>
    </row>
    <row r="56" customFormat="false" ht="15" hidden="false" customHeight="true" outlineLevel="0" collapsed="false">
      <c r="A56" s="19" t="str">
        <f aca="false">IF(AND(IF(ISNUMBER(C4),AND(C4&gt;=0,C4&lt;=999999999999999,C4=INT(C4)),FALSE()),AND(ISNUMBER(C5),C5&gt;=0),IF(ISNUMBER(C6),AND(C6&gt;=1,C6&lt;=60,C6=INT(C6)),FALSE()),IF(LEN(C7&amp;"")=0,TRUE(),IF(ISNUMBER(C7),AND(C7&gt;=0,C7&lt;=999999999999999,C7=INT(C7)),FALSE()))),IF(45&lt;=$C$6,45,""),"")</f>
        <v/>
      </c>
      <c r="B56" s="20" t="str">
        <f aca="false">IF(A56="","",E55)</f>
        <v/>
      </c>
      <c r="C56" s="20" t="str">
        <f aca="false">IF(A56="","",B56*$C$5/12)</f>
        <v/>
      </c>
      <c r="D56" s="20" t="str">
        <f aca="false">IF(LEN(A56&amp;"")=0,"",IF(LEN($C$7&amp;"")=0,0,$C$7))</f>
        <v/>
      </c>
      <c r="E56" s="20" t="str">
        <f aca="false">IF(A56="","",B56+C56+D56)</f>
        <v/>
      </c>
      <c r="F56" s="20" t="str">
        <f aca="false">IF(LEN(A56&amp;"")=0,"",ROUND($C$4*$C$5*A56/12+IF(LEN($C$7&amp;"")=0,0,$C$7)*$C$5*A56*(A56-1)/24,0))</f>
        <v/>
      </c>
    </row>
    <row r="57" customFormat="false" ht="15" hidden="false" customHeight="true" outlineLevel="0" collapsed="false">
      <c r="A57" s="21" t="str">
        <f aca="false">IF(AND(IF(ISNUMBER(C4),AND(C4&gt;=0,C4&lt;=999999999999999,C4=INT(C4)),FALSE()),AND(ISNUMBER(C5),C5&gt;=0),IF(ISNUMBER(C6),AND(C6&gt;=1,C6&lt;=60,C6=INT(C6)),FALSE()),IF(LEN(C7&amp;"")=0,TRUE(),IF(ISNUMBER(C7),AND(C7&gt;=0,C7&lt;=999999999999999,C7=INT(C7)),FALSE()))),IF(46&lt;=$C$6,46,""),"")</f>
        <v/>
      </c>
      <c r="B57" s="22" t="str">
        <f aca="false">IF(A57="","",E56)</f>
        <v/>
      </c>
      <c r="C57" s="22" t="str">
        <f aca="false">IF(A57="","",B57*$C$5/12)</f>
        <v/>
      </c>
      <c r="D57" s="22" t="str">
        <f aca="false">IF(LEN(A57&amp;"")=0,"",IF(LEN($C$7&amp;"")=0,0,$C$7))</f>
        <v/>
      </c>
      <c r="E57" s="22" t="str">
        <f aca="false">IF(A57="","",B57+C57+D57)</f>
        <v/>
      </c>
      <c r="F57" s="22" t="str">
        <f aca="false">IF(LEN(A57&amp;"")=0,"",ROUND($C$4*$C$5*A57/12+IF(LEN($C$7&amp;"")=0,0,$C$7)*$C$5*A57*(A57-1)/24,0))</f>
        <v/>
      </c>
    </row>
    <row r="58" customFormat="false" ht="15" hidden="false" customHeight="true" outlineLevel="0" collapsed="false">
      <c r="A58" s="19" t="str">
        <f aca="false">IF(AND(IF(ISNUMBER(C4),AND(C4&gt;=0,C4&lt;=999999999999999,C4=INT(C4)),FALSE()),AND(ISNUMBER(C5),C5&gt;=0),IF(ISNUMBER(C6),AND(C6&gt;=1,C6&lt;=60,C6=INT(C6)),FALSE()),IF(LEN(C7&amp;"")=0,TRUE(),IF(ISNUMBER(C7),AND(C7&gt;=0,C7&lt;=999999999999999,C7=INT(C7)),FALSE()))),IF(47&lt;=$C$6,47,""),"")</f>
        <v/>
      </c>
      <c r="B58" s="20" t="str">
        <f aca="false">IF(A58="","",E57)</f>
        <v/>
      </c>
      <c r="C58" s="20" t="str">
        <f aca="false">IF(A58="","",B58*$C$5/12)</f>
        <v/>
      </c>
      <c r="D58" s="20" t="str">
        <f aca="false">IF(LEN(A58&amp;"")=0,"",IF(LEN($C$7&amp;"")=0,0,$C$7))</f>
        <v/>
      </c>
      <c r="E58" s="20" t="str">
        <f aca="false">IF(A58="","",B58+C58+D58)</f>
        <v/>
      </c>
      <c r="F58" s="20" t="str">
        <f aca="false">IF(LEN(A58&amp;"")=0,"",ROUND($C$4*$C$5*A58/12+IF(LEN($C$7&amp;"")=0,0,$C$7)*$C$5*A58*(A58-1)/24,0))</f>
        <v/>
      </c>
    </row>
    <row r="59" customFormat="false" ht="15" hidden="false" customHeight="true" outlineLevel="0" collapsed="false">
      <c r="A59" s="21" t="str">
        <f aca="false">IF(AND(IF(ISNUMBER(C4),AND(C4&gt;=0,C4&lt;=999999999999999,C4=INT(C4)),FALSE()),AND(ISNUMBER(C5),C5&gt;=0),IF(ISNUMBER(C6),AND(C6&gt;=1,C6&lt;=60,C6=INT(C6)),FALSE()),IF(LEN(C7&amp;"")=0,TRUE(),IF(ISNUMBER(C7),AND(C7&gt;=0,C7&lt;=999999999999999,C7=INT(C7)),FALSE()))),IF(48&lt;=$C$6,48,""),"")</f>
        <v/>
      </c>
      <c r="B59" s="22" t="str">
        <f aca="false">IF(A59="","",E58)</f>
        <v/>
      </c>
      <c r="C59" s="22" t="str">
        <f aca="false">IF(A59="","",B59*$C$5/12)</f>
        <v/>
      </c>
      <c r="D59" s="22" t="str">
        <f aca="false">IF(LEN(A59&amp;"")=0,"",IF(LEN($C$7&amp;"")=0,0,$C$7))</f>
        <v/>
      </c>
      <c r="E59" s="22" t="str">
        <f aca="false">IF(A59="","",B59+C59+D59)</f>
        <v/>
      </c>
      <c r="F59" s="22" t="str">
        <f aca="false">IF(LEN(A59&amp;"")=0,"",ROUND($C$4*$C$5*A59/12+IF(LEN($C$7&amp;"")=0,0,$C$7)*$C$5*A59*(A59-1)/24,0))</f>
        <v/>
      </c>
    </row>
    <row r="60" customFormat="false" ht="15" hidden="false" customHeight="true" outlineLevel="0" collapsed="false">
      <c r="A60" s="19" t="str">
        <f aca="false">IF(AND(IF(ISNUMBER(C4),AND(C4&gt;=0,C4&lt;=999999999999999,C4=INT(C4)),FALSE()),AND(ISNUMBER(C5),C5&gt;=0),IF(ISNUMBER(C6),AND(C6&gt;=1,C6&lt;=60,C6=INT(C6)),FALSE()),IF(LEN(C7&amp;"")=0,TRUE(),IF(ISNUMBER(C7),AND(C7&gt;=0,C7&lt;=999999999999999,C7=INT(C7)),FALSE()))),IF(49&lt;=$C$6,49,""),"")</f>
        <v/>
      </c>
      <c r="B60" s="20" t="str">
        <f aca="false">IF(A60="","",E59)</f>
        <v/>
      </c>
      <c r="C60" s="20" t="str">
        <f aca="false">IF(A60="","",B60*$C$5/12)</f>
        <v/>
      </c>
      <c r="D60" s="20" t="str">
        <f aca="false">IF(LEN(A60&amp;"")=0,"",IF(LEN($C$7&amp;"")=0,0,$C$7))</f>
        <v/>
      </c>
      <c r="E60" s="20" t="str">
        <f aca="false">IF(A60="","",B60+C60+D60)</f>
        <v/>
      </c>
      <c r="F60" s="20" t="str">
        <f aca="false">IF(LEN(A60&amp;"")=0,"",ROUND($C$4*$C$5*A60/12+IF(LEN($C$7&amp;"")=0,0,$C$7)*$C$5*A60*(A60-1)/24,0))</f>
        <v/>
      </c>
    </row>
    <row r="61" customFormat="false" ht="15" hidden="false" customHeight="true" outlineLevel="0" collapsed="false">
      <c r="A61" s="21" t="str">
        <f aca="false">IF(AND(IF(ISNUMBER(C4),AND(C4&gt;=0,C4&lt;=999999999999999,C4=INT(C4)),FALSE()),AND(ISNUMBER(C5),C5&gt;=0),IF(ISNUMBER(C6),AND(C6&gt;=1,C6&lt;=60,C6=INT(C6)),FALSE()),IF(LEN(C7&amp;"")=0,TRUE(),IF(ISNUMBER(C7),AND(C7&gt;=0,C7&lt;=999999999999999,C7=INT(C7)),FALSE()))),IF(50&lt;=$C$6,50,""),"")</f>
        <v/>
      </c>
      <c r="B61" s="22" t="str">
        <f aca="false">IF(A61="","",E60)</f>
        <v/>
      </c>
      <c r="C61" s="22" t="str">
        <f aca="false">IF(A61="","",B61*$C$5/12)</f>
        <v/>
      </c>
      <c r="D61" s="22" t="str">
        <f aca="false">IF(LEN(A61&amp;"")=0,"",IF(LEN($C$7&amp;"")=0,0,$C$7))</f>
        <v/>
      </c>
      <c r="E61" s="22" t="str">
        <f aca="false">IF(A61="","",B61+C61+D61)</f>
        <v/>
      </c>
      <c r="F61" s="22" t="str">
        <f aca="false">IF(LEN(A61&amp;"")=0,"",ROUND($C$4*$C$5*A61/12+IF(LEN($C$7&amp;"")=0,0,$C$7)*$C$5*A61*(A61-1)/24,0))</f>
        <v/>
      </c>
    </row>
    <row r="62" customFormat="false" ht="15" hidden="false" customHeight="true" outlineLevel="0" collapsed="false">
      <c r="A62" s="19" t="str">
        <f aca="false">IF(AND(IF(ISNUMBER(C4),AND(C4&gt;=0,C4&lt;=999999999999999,C4=INT(C4)),FALSE()),AND(ISNUMBER(C5),C5&gt;=0),IF(ISNUMBER(C6),AND(C6&gt;=1,C6&lt;=60,C6=INT(C6)),FALSE()),IF(LEN(C7&amp;"")=0,TRUE(),IF(ISNUMBER(C7),AND(C7&gt;=0,C7&lt;=999999999999999,C7=INT(C7)),FALSE()))),IF(51&lt;=$C$6,51,""),"")</f>
        <v/>
      </c>
      <c r="B62" s="20" t="str">
        <f aca="false">IF(A62="","",E61)</f>
        <v/>
      </c>
      <c r="C62" s="20" t="str">
        <f aca="false">IF(A62="","",B62*$C$5/12)</f>
        <v/>
      </c>
      <c r="D62" s="20" t="str">
        <f aca="false">IF(LEN(A62&amp;"")=0,"",IF(LEN($C$7&amp;"")=0,0,$C$7))</f>
        <v/>
      </c>
      <c r="E62" s="20" t="str">
        <f aca="false">IF(A62="","",B62+C62+D62)</f>
        <v/>
      </c>
      <c r="F62" s="20" t="str">
        <f aca="false">IF(LEN(A62&amp;"")=0,"",ROUND($C$4*$C$5*A62/12+IF(LEN($C$7&amp;"")=0,0,$C$7)*$C$5*A62*(A62-1)/24,0))</f>
        <v/>
      </c>
    </row>
    <row r="63" customFormat="false" ht="15" hidden="false" customHeight="true" outlineLevel="0" collapsed="false">
      <c r="A63" s="21" t="str">
        <f aca="false">IF(AND(IF(ISNUMBER(C4),AND(C4&gt;=0,C4&lt;=999999999999999,C4=INT(C4)),FALSE()),AND(ISNUMBER(C5),C5&gt;=0),IF(ISNUMBER(C6),AND(C6&gt;=1,C6&lt;=60,C6=INT(C6)),FALSE()),IF(LEN(C7&amp;"")=0,TRUE(),IF(ISNUMBER(C7),AND(C7&gt;=0,C7&lt;=999999999999999,C7=INT(C7)),FALSE()))),IF(52&lt;=$C$6,52,""),"")</f>
        <v/>
      </c>
      <c r="B63" s="22" t="str">
        <f aca="false">IF(A63="","",E62)</f>
        <v/>
      </c>
      <c r="C63" s="22" t="str">
        <f aca="false">IF(A63="","",B63*$C$5/12)</f>
        <v/>
      </c>
      <c r="D63" s="22" t="str">
        <f aca="false">IF(LEN(A63&amp;"")=0,"",IF(LEN($C$7&amp;"")=0,0,$C$7))</f>
        <v/>
      </c>
      <c r="E63" s="22" t="str">
        <f aca="false">IF(A63="","",B63+C63+D63)</f>
        <v/>
      </c>
      <c r="F63" s="22" t="str">
        <f aca="false">IF(LEN(A63&amp;"")=0,"",ROUND($C$4*$C$5*A63/12+IF(LEN($C$7&amp;"")=0,0,$C$7)*$C$5*A63*(A63-1)/24,0))</f>
        <v/>
      </c>
    </row>
    <row r="64" customFormat="false" ht="15" hidden="false" customHeight="true" outlineLevel="0" collapsed="false">
      <c r="A64" s="19" t="str">
        <f aca="false">IF(AND(IF(ISNUMBER(C4),AND(C4&gt;=0,C4&lt;=999999999999999,C4=INT(C4)),FALSE()),AND(ISNUMBER(C5),C5&gt;=0),IF(ISNUMBER(C6),AND(C6&gt;=1,C6&lt;=60,C6=INT(C6)),FALSE()),IF(LEN(C7&amp;"")=0,TRUE(),IF(ISNUMBER(C7),AND(C7&gt;=0,C7&lt;=999999999999999,C7=INT(C7)),FALSE()))),IF(53&lt;=$C$6,53,""),"")</f>
        <v/>
      </c>
      <c r="B64" s="20" t="str">
        <f aca="false">IF(A64="","",E63)</f>
        <v/>
      </c>
      <c r="C64" s="20" t="str">
        <f aca="false">IF(A64="","",B64*$C$5/12)</f>
        <v/>
      </c>
      <c r="D64" s="20" t="str">
        <f aca="false">IF(LEN(A64&amp;"")=0,"",IF(LEN($C$7&amp;"")=0,0,$C$7))</f>
        <v/>
      </c>
      <c r="E64" s="20" t="str">
        <f aca="false">IF(A64="","",B64+C64+D64)</f>
        <v/>
      </c>
      <c r="F64" s="20" t="str">
        <f aca="false">IF(LEN(A64&amp;"")=0,"",ROUND($C$4*$C$5*A64/12+IF(LEN($C$7&amp;"")=0,0,$C$7)*$C$5*A64*(A64-1)/24,0))</f>
        <v/>
      </c>
    </row>
    <row r="65" customFormat="false" ht="15" hidden="false" customHeight="true" outlineLevel="0" collapsed="false">
      <c r="A65" s="21" t="str">
        <f aca="false">IF(AND(IF(ISNUMBER(C4),AND(C4&gt;=0,C4&lt;=999999999999999,C4=INT(C4)),FALSE()),AND(ISNUMBER(C5),C5&gt;=0),IF(ISNUMBER(C6),AND(C6&gt;=1,C6&lt;=60,C6=INT(C6)),FALSE()),IF(LEN(C7&amp;"")=0,TRUE(),IF(ISNUMBER(C7),AND(C7&gt;=0,C7&lt;=999999999999999,C7=INT(C7)),FALSE()))),IF(54&lt;=$C$6,54,""),"")</f>
        <v/>
      </c>
      <c r="B65" s="22" t="str">
        <f aca="false">IF(A65="","",E64)</f>
        <v/>
      </c>
      <c r="C65" s="22" t="str">
        <f aca="false">IF(A65="","",B65*$C$5/12)</f>
        <v/>
      </c>
      <c r="D65" s="22" t="str">
        <f aca="false">IF(LEN(A65&amp;"")=0,"",IF(LEN($C$7&amp;"")=0,0,$C$7))</f>
        <v/>
      </c>
      <c r="E65" s="22" t="str">
        <f aca="false">IF(A65="","",B65+C65+D65)</f>
        <v/>
      </c>
      <c r="F65" s="22" t="str">
        <f aca="false">IF(LEN(A65&amp;"")=0,"",ROUND($C$4*$C$5*A65/12+IF(LEN($C$7&amp;"")=0,0,$C$7)*$C$5*A65*(A65-1)/24,0))</f>
        <v/>
      </c>
    </row>
    <row r="66" customFormat="false" ht="15" hidden="false" customHeight="true" outlineLevel="0" collapsed="false">
      <c r="A66" s="19" t="str">
        <f aca="false">IF(AND(IF(ISNUMBER(C4),AND(C4&gt;=0,C4&lt;=999999999999999,C4=INT(C4)),FALSE()),AND(ISNUMBER(C5),C5&gt;=0),IF(ISNUMBER(C6),AND(C6&gt;=1,C6&lt;=60,C6=INT(C6)),FALSE()),IF(LEN(C7&amp;"")=0,TRUE(),IF(ISNUMBER(C7),AND(C7&gt;=0,C7&lt;=999999999999999,C7=INT(C7)),FALSE()))),IF(55&lt;=$C$6,55,""),"")</f>
        <v/>
      </c>
      <c r="B66" s="20" t="str">
        <f aca="false">IF(A66="","",E65)</f>
        <v/>
      </c>
      <c r="C66" s="20" t="str">
        <f aca="false">IF(A66="","",B66*$C$5/12)</f>
        <v/>
      </c>
      <c r="D66" s="20" t="str">
        <f aca="false">IF(LEN(A66&amp;"")=0,"",IF(LEN($C$7&amp;"")=0,0,$C$7))</f>
        <v/>
      </c>
      <c r="E66" s="20" t="str">
        <f aca="false">IF(A66="","",B66+C66+D66)</f>
        <v/>
      </c>
      <c r="F66" s="20" t="str">
        <f aca="false">IF(LEN(A66&amp;"")=0,"",ROUND($C$4*$C$5*A66/12+IF(LEN($C$7&amp;"")=0,0,$C$7)*$C$5*A66*(A66-1)/24,0))</f>
        <v/>
      </c>
    </row>
    <row r="67" customFormat="false" ht="15" hidden="false" customHeight="true" outlineLevel="0" collapsed="false">
      <c r="A67" s="21" t="str">
        <f aca="false">IF(AND(IF(ISNUMBER(C4),AND(C4&gt;=0,C4&lt;=999999999999999,C4=INT(C4)),FALSE()),AND(ISNUMBER(C5),C5&gt;=0),IF(ISNUMBER(C6),AND(C6&gt;=1,C6&lt;=60,C6=INT(C6)),FALSE()),IF(LEN(C7&amp;"")=0,TRUE(),IF(ISNUMBER(C7),AND(C7&gt;=0,C7&lt;=999999999999999,C7=INT(C7)),FALSE()))),IF(56&lt;=$C$6,56,""),"")</f>
        <v/>
      </c>
      <c r="B67" s="22" t="str">
        <f aca="false">IF(A67="","",E66)</f>
        <v/>
      </c>
      <c r="C67" s="22" t="str">
        <f aca="false">IF(A67="","",B67*$C$5/12)</f>
        <v/>
      </c>
      <c r="D67" s="22" t="str">
        <f aca="false">IF(LEN(A67&amp;"")=0,"",IF(LEN($C$7&amp;"")=0,0,$C$7))</f>
        <v/>
      </c>
      <c r="E67" s="22" t="str">
        <f aca="false">IF(A67="","",B67+C67+D67)</f>
        <v/>
      </c>
      <c r="F67" s="22" t="str">
        <f aca="false">IF(LEN(A67&amp;"")=0,"",ROUND($C$4*$C$5*A67/12+IF(LEN($C$7&amp;"")=0,0,$C$7)*$C$5*A67*(A67-1)/24,0))</f>
        <v/>
      </c>
    </row>
    <row r="68" customFormat="false" ht="15" hidden="false" customHeight="true" outlineLevel="0" collapsed="false">
      <c r="A68" s="19" t="str">
        <f aca="false">IF(AND(IF(ISNUMBER(C4),AND(C4&gt;=0,C4&lt;=999999999999999,C4=INT(C4)),FALSE()),AND(ISNUMBER(C5),C5&gt;=0),IF(ISNUMBER(C6),AND(C6&gt;=1,C6&lt;=60,C6=INT(C6)),FALSE()),IF(LEN(C7&amp;"")=0,TRUE(),IF(ISNUMBER(C7),AND(C7&gt;=0,C7&lt;=999999999999999,C7=INT(C7)),FALSE()))),IF(57&lt;=$C$6,57,""),"")</f>
        <v/>
      </c>
      <c r="B68" s="20" t="str">
        <f aca="false">IF(A68="","",E67)</f>
        <v/>
      </c>
      <c r="C68" s="20" t="str">
        <f aca="false">IF(A68="","",B68*$C$5/12)</f>
        <v/>
      </c>
      <c r="D68" s="20" t="str">
        <f aca="false">IF(LEN(A68&amp;"")=0,"",IF(LEN($C$7&amp;"")=0,0,$C$7))</f>
        <v/>
      </c>
      <c r="E68" s="20" t="str">
        <f aca="false">IF(A68="","",B68+C68+D68)</f>
        <v/>
      </c>
      <c r="F68" s="20" t="str">
        <f aca="false">IF(LEN(A68&amp;"")=0,"",ROUND($C$4*$C$5*A68/12+IF(LEN($C$7&amp;"")=0,0,$C$7)*$C$5*A68*(A68-1)/24,0))</f>
        <v/>
      </c>
    </row>
    <row r="69" customFormat="false" ht="15" hidden="false" customHeight="true" outlineLevel="0" collapsed="false">
      <c r="A69" s="21" t="str">
        <f aca="false">IF(AND(IF(ISNUMBER(C4),AND(C4&gt;=0,C4&lt;=999999999999999,C4=INT(C4)),FALSE()),AND(ISNUMBER(C5),C5&gt;=0),IF(ISNUMBER(C6),AND(C6&gt;=1,C6&lt;=60,C6=INT(C6)),FALSE()),IF(LEN(C7&amp;"")=0,TRUE(),IF(ISNUMBER(C7),AND(C7&gt;=0,C7&lt;=999999999999999,C7=INT(C7)),FALSE()))),IF(58&lt;=$C$6,58,""),"")</f>
        <v/>
      </c>
      <c r="B69" s="22" t="str">
        <f aca="false">IF(A69="","",E68)</f>
        <v/>
      </c>
      <c r="C69" s="22" t="str">
        <f aca="false">IF(A69="","",B69*$C$5/12)</f>
        <v/>
      </c>
      <c r="D69" s="22" t="str">
        <f aca="false">IF(LEN(A69&amp;"")=0,"",IF(LEN($C$7&amp;"")=0,0,$C$7))</f>
        <v/>
      </c>
      <c r="E69" s="22" t="str">
        <f aca="false">IF(A69="","",B69+C69+D69)</f>
        <v/>
      </c>
      <c r="F69" s="22" t="str">
        <f aca="false">IF(LEN(A69&amp;"")=0,"",ROUND($C$4*$C$5*A69/12+IF(LEN($C$7&amp;"")=0,0,$C$7)*$C$5*A69*(A69-1)/24,0))</f>
        <v/>
      </c>
    </row>
    <row r="70" customFormat="false" ht="15" hidden="false" customHeight="true" outlineLevel="0" collapsed="false">
      <c r="A70" s="19" t="str">
        <f aca="false">IF(AND(IF(ISNUMBER(C4),AND(C4&gt;=0,C4&lt;=999999999999999,C4=INT(C4)),FALSE()),AND(ISNUMBER(C5),C5&gt;=0),IF(ISNUMBER(C6),AND(C6&gt;=1,C6&lt;=60,C6=INT(C6)),FALSE()),IF(LEN(C7&amp;"")=0,TRUE(),IF(ISNUMBER(C7),AND(C7&gt;=0,C7&lt;=999999999999999,C7=INT(C7)),FALSE()))),IF(59&lt;=$C$6,59,""),"")</f>
        <v/>
      </c>
      <c r="B70" s="20" t="str">
        <f aca="false">IF(A70="","",E69)</f>
        <v/>
      </c>
      <c r="C70" s="20" t="str">
        <f aca="false">IF(A70="","",B70*$C$5/12)</f>
        <v/>
      </c>
      <c r="D70" s="20" t="str">
        <f aca="false">IF(LEN(A70&amp;"")=0,"",IF(LEN($C$7&amp;"")=0,0,$C$7))</f>
        <v/>
      </c>
      <c r="E70" s="20" t="str">
        <f aca="false">IF(A70="","",B70+C70+D70)</f>
        <v/>
      </c>
      <c r="F70" s="20" t="str">
        <f aca="false">IF(LEN(A70&amp;"")=0,"",ROUND($C$4*$C$5*A70/12+IF(LEN($C$7&amp;"")=0,0,$C$7)*$C$5*A70*(A70-1)/24,0))</f>
        <v/>
      </c>
    </row>
    <row r="71" customFormat="false" ht="15" hidden="false" customHeight="true" outlineLevel="0" collapsed="false">
      <c r="A71" s="21" t="str">
        <f aca="false">IF(AND(IF(ISNUMBER(C4),AND(C4&gt;=0,C4&lt;=999999999999999,C4=INT(C4)),FALSE()),AND(ISNUMBER(C5),C5&gt;=0),IF(ISNUMBER(C6),AND(C6&gt;=1,C6&lt;=60,C6=INT(C6)),FALSE()),IF(LEN(C7&amp;"")=0,TRUE(),IF(ISNUMBER(C7),AND(C7&gt;=0,C7&lt;=999999999999999,C7=INT(C7)),FALSE()))),IF(60&lt;=$C$6,60,""),"")</f>
        <v/>
      </c>
      <c r="B71" s="22" t="str">
        <f aca="false">IF(A71="","",E70)</f>
        <v/>
      </c>
      <c r="C71" s="22" t="str">
        <f aca="false">IF(A71="","",B71*$C$5/12)</f>
        <v/>
      </c>
      <c r="D71" s="22" t="str">
        <f aca="false">IF(LEN(A71&amp;"")=0,"",IF(LEN($C$7&amp;"")=0,0,$C$7))</f>
        <v/>
      </c>
      <c r="E71" s="22" t="str">
        <f aca="false">IF(A71="","",B71+C71+D71)</f>
        <v/>
      </c>
      <c r="F71" s="22" t="str">
        <f aca="false">IF(LEN(A71&amp;"")=0,"",ROUND($C$4*$C$5*A71/12+IF(LEN($C$7&amp;"")=0,0,$C$7)*$C$5*A71*(A71-1)/24,0))</f>
        <v/>
      </c>
    </row>
    <row r="74" customFormat="false" ht="15" hidden="false" customHeight="true" outlineLevel="0" collapsed="false">
      <c r="A74" s="11" t="s">
        <v>34</v>
      </c>
      <c r="B74" s="11"/>
      <c r="C74" s="11"/>
      <c r="D74" s="11"/>
      <c r="E74" s="11"/>
      <c r="F74" s="11"/>
    </row>
    <row r="75" customFormat="false" ht="15" hidden="false" customHeight="true" outlineLevel="0" collapsed="false">
      <c r="A75" s="23" t="s">
        <v>12</v>
      </c>
      <c r="B75" s="23"/>
      <c r="C75" s="23"/>
      <c r="D75" s="23"/>
      <c r="E75" s="23"/>
      <c r="F75" s="23"/>
    </row>
  </sheetData>
  <sheetProtection sheet="true" formatColumns="false" formatRows="false"/>
  <mergeCells count="9">
    <mergeCell ref="A1:F1"/>
    <mergeCell ref="A2:F2"/>
    <mergeCell ref="A4:B4"/>
    <mergeCell ref="A5:B5"/>
    <mergeCell ref="A6:B6"/>
    <mergeCell ref="A7:B7"/>
    <mergeCell ref="A8:B8"/>
    <mergeCell ref="A74:F74"/>
    <mergeCell ref="A75:F75"/>
  </mergeCells>
  <conditionalFormatting sqref="E4:E9">
    <cfRule type="containsText" priority="2" operator="containsText" aboveAverage="0" equalAverage="0" bottom="0" percent="0" rank="0" text="نامعتبر" dxfId="0">
      <formula>NOT(ISERROR(SEARCH("نامعتبر",E4)))</formula>
    </cfRule>
    <cfRule type="containsText" priority="3" operator="containsText" aboveAverage="0" equalAverage="0" bottom="0" percent="0" rank="0" text="ناقص" dxfId="0">
      <formula>NOT(ISERROR(SEARCH("ناقص",E4)))</formula>
    </cfRule>
    <cfRule type="containsText" priority="4" operator="containsText" aboveAverage="0" equalAverage="0" bottom="0" percent="0" rank="0" text="تعریف‌نشده" dxfId="0">
      <formula>NOT(ISERROR(SEARCH("تعریف‌نشده",E4)))</formula>
    </cfRule>
    <cfRule type="containsText" priority="5" operator="containsText" aboveAverage="0" equalAverage="0" bottom="0" percent="0" rank="0" text="بیش از" dxfId="0">
      <formula>NOT(ISERROR(SEARCH("بیش از",E4)))</formula>
    </cfRule>
    <cfRule type="containsText" priority="6" operator="containsText" aboveAverage="0" equalAverage="0" bottom="0" percent="0" rank="0" text="اصلاح کنید" dxfId="0">
      <formula>NOT(ISERROR(SEARCH("اصلاح کنید",E4)))</formula>
    </cfRule>
    <cfRule type="containsText" priority="7" operator="containsText" aboveAverage="0" equalAverage="0" bottom="0" percent="0" rank="0" text="وارد کنید" dxfId="0">
      <formula>NOT(ISERROR(SEARCH("وارد کنید",E4)))</formula>
    </cfRule>
  </conditionalFormatting>
  <dataValidations count="4">
    <dataValidation allowBlank="true" error="عدد صحیح در محدودهٔ مجاز وارد کنید." errorStyle="stop" errorTitle="ورودی نامعتبر" operator="between" showDropDown="false" showErrorMessage="true" showInputMessage="false" sqref="C6" type="whole">
      <formula1>1</formula1>
      <formula2>60</formula2>
    </dataValidation>
    <dataValidation allowBlank="true" error="عدد صحیح در محدودهٔ مجاز وارد کنید." errorStyle="stop" errorTitle="ورودی نامعتبر" operator="between" showDropDown="false" showErrorMessage="true" showInputMessage="false" sqref="C4 C7" type="whole">
      <formula1>0</formula1>
      <formula2>999999999999999</formula2>
    </dataValidation>
    <dataValidation allowBlank="true" error="نرخ سود سالانه را به‌صورت درصد غیرمنفی وارد کنید." errorStyle="stop" errorTitle="ورودی نامعتبر" operator="between" showDropDown="false" showErrorMessage="true" showInputMessage="false" sqref="C5" type="custom">
      <formula1>AND(ISNUMBER(C5),C5&gt;=0)</formula1>
      <formula2>0</formula2>
    </dataValidation>
    <dataValidation allowBlank="true" error="عدد صحیح در محدودهٔ مجاز وارد کنید." errorStyle="stop" errorTitle="ورودی نامعتبر" operator="between" showDropDown="false" showErrorMessage="true" showInputMessage="false" sqref="C8" type="whole">
      <formula1>0</formula1>
      <formula2>100000</formula2>
    </dataValidation>
  </dataValidations>
  <hyperlinks>
    <hyperlink ref="A75" r:id="rId1" display="نسخهٔ آنلاین: محاسبهٔ سود سپرده"/>
  </hyperlinks>
  <printOptions headings="false" gridLines="false" gridLinesSet="true" horizontalCentered="true" verticalCentered="false"/>
  <pageMargins left="0.75" right="0.75" top="1" bottom="1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&amp;C&amp;"Tahoma,Regular"&amp;11 &amp;K000000hrfinance.xyz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2026-10-27T18:59:20Z</dcterms:created>
  <dc:creator>hrfinance.xyz</dc:creator>
  <dc:description/>
  <cp:keywords>hrfinance اکسل حسابداری</cp:keywords>
  <dc:language>en-US</dc:language>
  <cp:lastModifiedBy>hrfinance.xyz</cp:lastModifiedBy>
  <dcterms:modified xsi:type="dcterms:W3CDTF">2026-10-27T18:59:20Z</dcterms:modified>
  <cp:revision>0</cp:revision>
  <dc:subject>فایل نمونهٔ رایگان — hrfinance.xyz/tools</dc:subject>
  <dc:title>محاسبهٔ سود سپرده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